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dmin\Desktop\"/>
    </mc:Choice>
  </mc:AlternateContent>
  <bookViews>
    <workbookView xWindow="0" yWindow="0" windowWidth="28800" windowHeight="12330"/>
  </bookViews>
  <sheets>
    <sheet name="Rashodi -funkcijska" sheetId="9" r:id="rId1"/>
    <sheet name="SAŽETAK " sheetId="1" r:id="rId2"/>
    <sheet name="RAČUN PRIHODA I RASHODA" sheetId="7" r:id="rId3"/>
    <sheet name="POSEBNI_DIO_" sheetId="3" r:id="rId4"/>
    <sheet name="List2" sheetId="14" r:id="rId5"/>
    <sheet name="KONTROLNA TABLICA" sheetId="12" r:id="rId6"/>
    <sheet name="List1" sheetId="13" r:id="rId7"/>
  </sheets>
  <definedNames>
    <definedName name="_xlnm.Print_Area" localSheetId="3">POSEBNI_DIO_!$A$1:$D$166</definedName>
    <definedName name="_xlnm.Print_Area" localSheetId="2">'RAČUN PRIHODA I RASHODA'!$A$1:$G$199</definedName>
    <definedName name="_xlnm.Print_Area" localSheetId="1">'SAŽETAK '!$A$1:$J$23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7" l="1"/>
  <c r="G22" i="7"/>
  <c r="G36" i="7" l="1"/>
  <c r="D8" i="3" l="1"/>
  <c r="D6" i="3" s="1"/>
  <c r="D62" i="3"/>
  <c r="E31" i="12" l="1"/>
  <c r="E30" i="12"/>
  <c r="E32" i="12" l="1"/>
  <c r="G157" i="7" l="1"/>
  <c r="D31" i="12" l="1"/>
  <c r="D30" i="12"/>
  <c r="C183" i="3" l="1"/>
  <c r="G194" i="7" l="1"/>
  <c r="F98" i="7" l="1"/>
  <c r="F97" i="7" s="1"/>
  <c r="G154" i="7"/>
  <c r="G10" i="7" l="1"/>
  <c r="F198" i="7" l="1"/>
  <c r="F137" i="7" l="1"/>
  <c r="E187" i="7" l="1"/>
  <c r="E165" i="7"/>
  <c r="E161" i="7"/>
  <c r="E141" i="7"/>
  <c r="E154" i="7"/>
  <c r="E102" i="7"/>
  <c r="E109" i="7"/>
  <c r="E14" i="7"/>
  <c r="G28" i="7" l="1"/>
  <c r="D104" i="3" l="1"/>
  <c r="D82" i="3"/>
  <c r="G137" i="7"/>
  <c r="H143" i="7"/>
  <c r="G165" i="7" l="1"/>
  <c r="G84" i="7"/>
  <c r="D57" i="3" l="1"/>
  <c r="D56" i="3" s="1"/>
  <c r="C57" i="3"/>
  <c r="C52" i="3" s="1"/>
  <c r="D154" i="3"/>
  <c r="C154" i="3"/>
  <c r="D158" i="3"/>
  <c r="D157" i="3" s="1"/>
  <c r="C158" i="3"/>
  <c r="C157" i="3" s="1"/>
  <c r="D146" i="3"/>
  <c r="C146" i="3"/>
  <c r="C132" i="3"/>
  <c r="C131" i="3" s="1"/>
  <c r="D91" i="3"/>
  <c r="C91" i="3"/>
  <c r="C90" i="3" s="1"/>
  <c r="D90" i="3"/>
  <c r="C82" i="3"/>
  <c r="C165" i="3"/>
  <c r="C164" i="3" s="1"/>
  <c r="C152" i="3"/>
  <c r="C143" i="3"/>
  <c r="C141" i="3"/>
  <c r="C128" i="3"/>
  <c r="C127" i="3" s="1"/>
  <c r="C123" i="3"/>
  <c r="C121" i="3"/>
  <c r="C113" i="3"/>
  <c r="C108" i="3"/>
  <c r="C104" i="3"/>
  <c r="C101" i="3"/>
  <c r="C100" i="3" s="1"/>
  <c r="C86" i="3"/>
  <c r="C80" i="3"/>
  <c r="C72" i="3"/>
  <c r="C68" i="3"/>
  <c r="C65" i="3"/>
  <c r="C49" i="3"/>
  <c r="C48" i="3" s="1"/>
  <c r="C43" i="3"/>
  <c r="C41" i="3"/>
  <c r="C31" i="3"/>
  <c r="C24" i="3"/>
  <c r="C20" i="3"/>
  <c r="C16" i="3"/>
  <c r="C14" i="3"/>
  <c r="C12" i="3"/>
  <c r="F196" i="7"/>
  <c r="F195" i="7" s="1"/>
  <c r="F194" i="7"/>
  <c r="F163" i="7"/>
  <c r="C140" i="3" l="1"/>
  <c r="C64" i="3"/>
  <c r="C11" i="3"/>
  <c r="C56" i="3"/>
  <c r="C19" i="3"/>
  <c r="C103" i="3"/>
  <c r="F190" i="7"/>
  <c r="F189" i="7" s="1"/>
  <c r="F185" i="7" l="1"/>
  <c r="F178" i="7"/>
  <c r="F176" i="7"/>
  <c r="F169" i="7"/>
  <c r="F165" i="7"/>
  <c r="F154" i="7"/>
  <c r="F102" i="7"/>
  <c r="F101" i="7" s="1"/>
  <c r="F106" i="7"/>
  <c r="F126" i="7"/>
  <c r="F124" i="7"/>
  <c r="F116" i="7"/>
  <c r="F112" i="7"/>
  <c r="F181" i="7"/>
  <c r="F150" i="7"/>
  <c r="F148" i="7"/>
  <c r="F141" i="7"/>
  <c r="F135" i="7"/>
  <c r="F131" i="7"/>
  <c r="F130" i="7" s="1"/>
  <c r="F94" i="7"/>
  <c r="F93" i="7" s="1"/>
  <c r="F86" i="7"/>
  <c r="F84" i="7"/>
  <c r="F74" i="7"/>
  <c r="F67" i="7"/>
  <c r="F57" i="7"/>
  <c r="F55" i="7"/>
  <c r="F59" i="7"/>
  <c r="F63" i="7"/>
  <c r="F108" i="7" l="1"/>
  <c r="F62" i="7"/>
  <c r="F54" i="7"/>
  <c r="F162" i="7"/>
  <c r="F134" i="7"/>
  <c r="F10" i="7"/>
  <c r="F15" i="7"/>
  <c r="F14" i="7" s="1"/>
  <c r="F24" i="7"/>
  <c r="F23" i="7" s="1"/>
  <c r="F53" i="7" l="1"/>
  <c r="E90" i="3"/>
  <c r="E89" i="3" s="1"/>
  <c r="D32" i="12" l="1"/>
  <c r="D143" i="3"/>
  <c r="D152" i="3"/>
  <c r="D132" i="3"/>
  <c r="D131" i="3" s="1"/>
  <c r="D68" i="3"/>
  <c r="D65" i="3" l="1"/>
  <c r="D43" i="3"/>
  <c r="D72" i="3" l="1"/>
  <c r="D80" i="3"/>
  <c r="D87" i="3"/>
  <c r="D86" i="3" s="1"/>
  <c r="E86" i="3" s="1"/>
  <c r="C63" i="3"/>
  <c r="C87" i="3"/>
  <c r="D89" i="3"/>
  <c r="C89" i="3"/>
  <c r="C99" i="3"/>
  <c r="D64" i="3" l="1"/>
  <c r="D63" i="3" s="1"/>
  <c r="C98" i="3"/>
  <c r="C62" i="3"/>
  <c r="G178" i="7"/>
  <c r="G141" i="7"/>
  <c r="E64" i="3" l="1"/>
  <c r="G126" i="7"/>
  <c r="G109" i="7"/>
  <c r="G131" i="7"/>
  <c r="G130" i="7" s="1"/>
  <c r="G124" i="7"/>
  <c r="G116" i="7"/>
  <c r="G112" i="7"/>
  <c r="G102" i="7"/>
  <c r="G101" i="7" s="1"/>
  <c r="G98" i="7"/>
  <c r="G97" i="7" s="1"/>
  <c r="H89" i="7"/>
  <c r="H88" i="7"/>
  <c r="E62" i="3" l="1"/>
  <c r="E63" i="3"/>
  <c r="G108" i="7"/>
  <c r="G133" i="7" s="1"/>
  <c r="F192" i="7"/>
  <c r="E178" i="7" l="1"/>
  <c r="G185" i="7" l="1"/>
  <c r="G176" i="7"/>
  <c r="E176" i="7"/>
  <c r="G163" i="7"/>
  <c r="E163" i="7"/>
  <c r="G169" i="7"/>
  <c r="E169" i="7"/>
  <c r="G182" i="7"/>
  <c r="G181" i="7" s="1"/>
  <c r="E182" i="7"/>
  <c r="E185" i="7"/>
  <c r="E181" i="7" s="1"/>
  <c r="F187" i="7"/>
  <c r="G162" i="7" l="1"/>
  <c r="G187" i="7" s="1"/>
  <c r="I187" i="7" s="1"/>
  <c r="E162" i="7"/>
  <c r="F161" i="7"/>
  <c r="F133" i="7"/>
  <c r="H187" i="7" l="1"/>
  <c r="E116" i="7"/>
  <c r="E112" i="7"/>
  <c r="E131" i="7"/>
  <c r="E130" i="7" s="1"/>
  <c r="E126" i="7"/>
  <c r="E124" i="7"/>
  <c r="E106" i="7"/>
  <c r="E108" i="7" l="1"/>
  <c r="F100" i="7"/>
  <c r="F199" i="7" s="1"/>
  <c r="E98" i="7" l="1"/>
  <c r="E97" i="7" s="1"/>
  <c r="E100" i="7" s="1"/>
  <c r="E94" i="7" l="1"/>
  <c r="E93" i="7"/>
  <c r="I7" i="7" l="1"/>
  <c r="I10" i="7"/>
  <c r="F32" i="7" l="1"/>
  <c r="F31" i="7" s="1"/>
  <c r="F27" i="7"/>
  <c r="F6" i="7"/>
  <c r="E101" i="7"/>
  <c r="E133" i="7" s="1"/>
  <c r="G94" i="7" l="1"/>
  <c r="E32" i="7"/>
  <c r="E31" i="7" s="1"/>
  <c r="E30" i="7"/>
  <c r="G17" i="7"/>
  <c r="E17" i="7"/>
  <c r="G24" i="7"/>
  <c r="G23" i="7" s="1"/>
  <c r="E24" i="7"/>
  <c r="E23" i="7" s="1"/>
  <c r="E27" i="7" s="1"/>
  <c r="E188" i="3" l="1"/>
  <c r="D184" i="3"/>
  <c r="D183" i="3" s="1"/>
  <c r="C182" i="3"/>
  <c r="C181" i="3" s="1"/>
  <c r="C180" i="3" s="1"/>
  <c r="C179" i="3" s="1"/>
  <c r="D177" i="3"/>
  <c r="D176" i="3" s="1"/>
  <c r="C175" i="3"/>
  <c r="C174" i="3" s="1"/>
  <c r="D172" i="3"/>
  <c r="D171" i="3" s="1"/>
  <c r="E171" i="3" s="1"/>
  <c r="C170" i="3"/>
  <c r="C169" i="3" s="1"/>
  <c r="C167" i="3" s="1"/>
  <c r="E187" i="3" l="1"/>
  <c r="E186" i="3"/>
  <c r="D182" i="3"/>
  <c r="E183" i="3"/>
  <c r="E176" i="3"/>
  <c r="D175" i="3"/>
  <c r="D170" i="3"/>
  <c r="F12" i="12"/>
  <c r="F11" i="12"/>
  <c r="F17" i="12"/>
  <c r="E182" i="3" l="1"/>
  <c r="D181" i="3"/>
  <c r="E175" i="3"/>
  <c r="D174" i="3"/>
  <c r="E170" i="3"/>
  <c r="D169" i="3"/>
  <c r="F32" i="12"/>
  <c r="C32" i="12"/>
  <c r="C31" i="12"/>
  <c r="C30" i="12"/>
  <c r="F20" i="12"/>
  <c r="F19" i="12"/>
  <c r="F16" i="12"/>
  <c r="F15" i="12"/>
  <c r="F8" i="12"/>
  <c r="F7" i="12"/>
  <c r="E181" i="3" l="1"/>
  <c r="D180" i="3"/>
  <c r="D179" i="3" s="1"/>
  <c r="E174" i="3"/>
  <c r="E169" i="3"/>
  <c r="F31" i="12"/>
  <c r="F30" i="12"/>
  <c r="E180" i="3" l="1"/>
  <c r="E179" i="3"/>
  <c r="E168" i="3"/>
  <c r="D167" i="3"/>
  <c r="E167" i="3" s="1"/>
  <c r="D128" i="3" l="1"/>
  <c r="D41" i="3"/>
  <c r="E150" i="7" l="1"/>
  <c r="E148" i="7"/>
  <c r="E137" i="7"/>
  <c r="E135" i="7"/>
  <c r="E86" i="7"/>
  <c r="E134" i="7" l="1"/>
  <c r="H107" i="7"/>
  <c r="H102" i="7"/>
  <c r="H101" i="7" l="1"/>
  <c r="I101" i="7"/>
  <c r="E74" i="7"/>
  <c r="E84" i="7"/>
  <c r="E67" i="7"/>
  <c r="E63" i="7"/>
  <c r="E57" i="7"/>
  <c r="E62" i="7" l="1"/>
  <c r="E196" i="7"/>
  <c r="E195" i="7" s="1"/>
  <c r="H197" i="7"/>
  <c r="G86" i="7"/>
  <c r="G150" i="7"/>
  <c r="G196" i="7" l="1"/>
  <c r="H79" i="7"/>
  <c r="H87" i="7"/>
  <c r="H151" i="7"/>
  <c r="H149" i="7"/>
  <c r="G148" i="7"/>
  <c r="H148" i="7" s="1"/>
  <c r="H145" i="7"/>
  <c r="H68" i="7"/>
  <c r="H70" i="7"/>
  <c r="H71" i="7"/>
  <c r="H73" i="7"/>
  <c r="H75" i="7"/>
  <c r="H76" i="7"/>
  <c r="H77" i="7"/>
  <c r="H78" i="7"/>
  <c r="H80" i="7"/>
  <c r="H81" i="7"/>
  <c r="H82" i="7"/>
  <c r="H83" i="7"/>
  <c r="H85" i="7"/>
  <c r="H86" i="7"/>
  <c r="H92" i="7"/>
  <c r="H96" i="7"/>
  <c r="H94" i="7"/>
  <c r="H84" i="7"/>
  <c r="G74" i="7"/>
  <c r="H74" i="7" s="1"/>
  <c r="G67" i="7"/>
  <c r="H67" i="7" s="1"/>
  <c r="H66" i="7"/>
  <c r="H58" i="7"/>
  <c r="G57" i="7"/>
  <c r="H57" i="7" s="1"/>
  <c r="G195" i="7" l="1"/>
  <c r="H196" i="7"/>
  <c r="G93" i="7"/>
  <c r="H93" i="7" s="1"/>
  <c r="H195" i="7" l="1"/>
  <c r="D121" i="3"/>
  <c r="D113" i="3"/>
  <c r="D108" i="3"/>
  <c r="D136" i="3"/>
  <c r="D135" i="3" s="1"/>
  <c r="D61" i="3"/>
  <c r="D49" i="3"/>
  <c r="D48" i="3" s="1"/>
  <c r="E48" i="3" s="1"/>
  <c r="D31" i="3"/>
  <c r="D24" i="3"/>
  <c r="D20" i="3"/>
  <c r="D14" i="3"/>
  <c r="C10" i="3"/>
  <c r="C9" i="3" s="1"/>
  <c r="F35" i="7"/>
  <c r="F30" i="7"/>
  <c r="F22" i="7"/>
  <c r="F13" i="7" l="1"/>
  <c r="D19" i="3"/>
  <c r="H26" i="7"/>
  <c r="H33" i="7"/>
  <c r="H34" i="7"/>
  <c r="H47" i="7"/>
  <c r="F41" i="7"/>
  <c r="E44" i="7"/>
  <c r="E43" i="7" s="1"/>
  <c r="E42" i="7" s="1"/>
  <c r="F13" i="9" l="1"/>
  <c r="E13" i="9"/>
  <c r="H56" i="7"/>
  <c r="H60" i="7"/>
  <c r="G61" i="7"/>
  <c r="H61" i="7" s="1"/>
  <c r="H65" i="7"/>
  <c r="F12" i="9" l="1"/>
  <c r="H136" i="7"/>
  <c r="G135" i="7"/>
  <c r="G134" i="7" s="1"/>
  <c r="G161" i="7" s="1"/>
  <c r="H64" i="7"/>
  <c r="G63" i="7"/>
  <c r="G62" i="7" s="1"/>
  <c r="E12" i="9"/>
  <c r="E198" i="7"/>
  <c r="D16" i="3"/>
  <c r="D12" i="3"/>
  <c r="E55" i="7"/>
  <c r="C51" i="3"/>
  <c r="C139" i="3"/>
  <c r="C138" i="3" s="1"/>
  <c r="C163" i="3"/>
  <c r="C162" i="3" s="1"/>
  <c r="C161" i="3" s="1"/>
  <c r="C160" i="3" s="1"/>
  <c r="D165" i="3"/>
  <c r="D123" i="3"/>
  <c r="D103" i="3"/>
  <c r="D54" i="3"/>
  <c r="C8" i="3" l="1"/>
  <c r="D11" i="3"/>
  <c r="D10" i="3" s="1"/>
  <c r="H141" i="7"/>
  <c r="D164" i="3"/>
  <c r="E164" i="3" s="1"/>
  <c r="D53" i="3"/>
  <c r="J53" i="3" s="1"/>
  <c r="H150" i="7"/>
  <c r="G55" i="7"/>
  <c r="H146" i="7"/>
  <c r="H152" i="7"/>
  <c r="H138" i="7"/>
  <c r="H147" i="7"/>
  <c r="G59" i="7"/>
  <c r="E59" i="7"/>
  <c r="E15" i="7"/>
  <c r="E22" i="7" s="1"/>
  <c r="E54" i="7" l="1"/>
  <c r="E53" i="7" s="1"/>
  <c r="C6" i="3"/>
  <c r="C7" i="3"/>
  <c r="H55" i="7"/>
  <c r="G54" i="7"/>
  <c r="D163" i="3"/>
  <c r="D162" i="3" s="1"/>
  <c r="D9" i="3"/>
  <c r="E19" i="3"/>
  <c r="H135" i="7"/>
  <c r="H59" i="7"/>
  <c r="D52" i="3"/>
  <c r="E11" i="3"/>
  <c r="E10" i="3"/>
  <c r="D141" i="3"/>
  <c r="D140" i="3" s="1"/>
  <c r="D101" i="3"/>
  <c r="H140" i="3"/>
  <c r="I140" i="3"/>
  <c r="J21" i="3"/>
  <c r="E199" i="7" l="1"/>
  <c r="G100" i="7"/>
  <c r="G53" i="7"/>
  <c r="E163" i="3"/>
  <c r="D161" i="3"/>
  <c r="E162" i="3"/>
  <c r="I46" i="7"/>
  <c r="H46" i="7"/>
  <c r="H137" i="7"/>
  <c r="D51" i="3"/>
  <c r="G198" i="7"/>
  <c r="G199" i="7" s="1"/>
  <c r="I54" i="7"/>
  <c r="H54" i="7"/>
  <c r="E52" i="3"/>
  <c r="E51" i="3" s="1"/>
  <c r="D100" i="3"/>
  <c r="E41" i="7"/>
  <c r="I100" i="7" l="1"/>
  <c r="H100" i="7"/>
  <c r="D160" i="3"/>
  <c r="E161" i="3"/>
  <c r="H10" i="7"/>
  <c r="I134" i="7"/>
  <c r="H134" i="7"/>
  <c r="G30" i="7"/>
  <c r="I30" i="7" s="1"/>
  <c r="H194" i="7"/>
  <c r="I194" i="7"/>
  <c r="H198" i="7"/>
  <c r="I198" i="7"/>
  <c r="I133" i="7"/>
  <c r="H133" i="7"/>
  <c r="G15" i="7"/>
  <c r="E9" i="3"/>
  <c r="E140" i="3"/>
  <c r="D139" i="3"/>
  <c r="D138" i="3" s="1"/>
  <c r="F16" i="1"/>
  <c r="G16" i="1"/>
  <c r="E160" i="3" l="1"/>
  <c r="G32" i="7"/>
  <c r="G31" i="7" s="1"/>
  <c r="I31" i="7" s="1"/>
  <c r="G14" i="7"/>
  <c r="J140" i="3"/>
  <c r="E103" i="3"/>
  <c r="I14" i="7" l="1"/>
  <c r="H14" i="7"/>
  <c r="I27" i="7"/>
  <c r="H27" i="7"/>
  <c r="J16" i="1"/>
  <c r="I16" i="1"/>
  <c r="G35" i="7" l="1"/>
  <c r="I35" i="7" s="1"/>
  <c r="I22" i="7"/>
  <c r="E139" i="3"/>
  <c r="E8" i="7"/>
  <c r="J11" i="3"/>
  <c r="I11" i="3"/>
  <c r="H11" i="3"/>
  <c r="H22" i="7" l="1"/>
  <c r="E13" i="7"/>
  <c r="H45" i="7"/>
  <c r="F6" i="1"/>
  <c r="F21" i="1"/>
  <c r="G21" i="1"/>
  <c r="G6" i="1"/>
  <c r="H44" i="7" l="1"/>
  <c r="E138" i="3"/>
  <c r="G9" i="1"/>
  <c r="I7" i="1"/>
  <c r="F9" i="1"/>
  <c r="H43" i="7" l="1"/>
  <c r="G8" i="7"/>
  <c r="G6" i="7" s="1"/>
  <c r="H6" i="7" s="1"/>
  <c r="F5" i="7"/>
  <c r="I4" i="1" s="1"/>
  <c r="I10" i="1" s="1"/>
  <c r="I23" i="1" s="1"/>
  <c r="F36" i="7"/>
  <c r="J7" i="1"/>
  <c r="F8" i="1"/>
  <c r="F7" i="1" s="1"/>
  <c r="G8" i="1"/>
  <c r="G7" i="1" s="1"/>
  <c r="I42" i="7" l="1"/>
  <c r="H42" i="7"/>
  <c r="G5" i="1"/>
  <c r="G4" i="1" s="1"/>
  <c r="G10" i="1" s="1"/>
  <c r="G23" i="1" s="1"/>
  <c r="F5" i="1"/>
  <c r="F4" i="1" s="1"/>
  <c r="F10" i="1" s="1"/>
  <c r="F23" i="1" s="1"/>
  <c r="I6" i="7" l="1"/>
  <c r="H41" i="7"/>
  <c r="I41" i="7"/>
  <c r="G13" i="7"/>
  <c r="I13" i="7" l="1"/>
  <c r="H13" i="7"/>
  <c r="G5" i="7"/>
  <c r="H31" i="7" l="1"/>
  <c r="H32" i="7"/>
  <c r="I36" i="7"/>
  <c r="J4" i="1"/>
  <c r="J10" i="1" s="1"/>
  <c r="I5" i="7"/>
  <c r="E35" i="7" l="1"/>
  <c r="H35" i="7" s="1"/>
  <c r="E28" i="7"/>
  <c r="H7" i="1"/>
  <c r="E5" i="7" l="1"/>
  <c r="H5" i="7" s="1"/>
  <c r="H30" i="7"/>
  <c r="H23" i="7"/>
  <c r="E36" i="7"/>
  <c r="H36" i="7" s="1"/>
  <c r="H4" i="1"/>
  <c r="H10" i="1" s="1"/>
  <c r="H16" i="1" l="1"/>
  <c r="D127" i="3"/>
  <c r="D99" i="3" s="1"/>
  <c r="D98" i="3" s="1"/>
  <c r="D7" i="3" l="1"/>
  <c r="H161" i="7"/>
  <c r="H199" i="7" l="1"/>
  <c r="E99" i="3" l="1"/>
  <c r="E98" i="3" l="1"/>
  <c r="E7" i="3" l="1"/>
  <c r="E8" i="3"/>
  <c r="I161" i="7"/>
  <c r="E6" i="3" l="1"/>
  <c r="I199" i="7"/>
  <c r="H63" i="7" l="1"/>
  <c r="I63" i="7"/>
  <c r="H62" i="7"/>
  <c r="I62" i="7" l="1"/>
  <c r="H53" i="7" l="1"/>
  <c r="I53" i="7"/>
  <c r="I195" i="7"/>
</calcChain>
</file>

<file path=xl/sharedStrings.xml><?xml version="1.0" encoding="utf-8"?>
<sst xmlns="http://schemas.openxmlformats.org/spreadsheetml/2006/main" count="595" uniqueCount="291">
  <si>
    <t xml:space="preserve">PRIHODI/RASHODI TEKUĆA GODINA </t>
  </si>
  <si>
    <t>PRIHODI UKUPNO</t>
  </si>
  <si>
    <t>PRIHODI POSLOVANJA</t>
  </si>
  <si>
    <t>PRIHODI OD PRODAJE NEFINANCIJSKE IMOVINE</t>
  </si>
  <si>
    <t>RASHODI UKUPNO</t>
  </si>
  <si>
    <t>RASHODI  POSLOVANJA</t>
  </si>
  <si>
    <t>RASHODI ZA NEFINANCIJSKU IMOVINU</t>
  </si>
  <si>
    <t>RAZLIKA - VIŠAK / MANJAK</t>
  </si>
  <si>
    <t>VIŠKOVI/MANJKOVI</t>
  </si>
  <si>
    <t xml:space="preserve">RAČUN FINANCIRANJA </t>
  </si>
  <si>
    <t>PRIMICI OD FINANCIJSKE IMOVINE I ZADUŽIVANJA</t>
  </si>
  <si>
    <t>IZDACI ZA FINANCIJSKU IMOVINU I OTPLATE ZAJMOVA</t>
  </si>
  <si>
    <t>NETO FINANCIRANJE</t>
  </si>
  <si>
    <t xml:space="preserve">Naziv </t>
  </si>
  <si>
    <t>Prihodi iz nadležnog proračuna i od HZZO-a temeljem ugovornih obveza</t>
  </si>
  <si>
    <t>Rashodi za zaposlene</t>
  </si>
  <si>
    <t>Materijalni rashodi</t>
  </si>
  <si>
    <t>Prihodi od prodaje proizvoda i robe te pruženih usluga i prihodi od donacija</t>
  </si>
  <si>
    <t>Financijski rashodi</t>
  </si>
  <si>
    <t>Rashodi za nabavu proizvedene dugotrajne imovine</t>
  </si>
  <si>
    <t>Prihodi od upravnih i administrativnih pristojbi, pristojbi po posebnim propisima i nakanda</t>
  </si>
  <si>
    <t>Pomoći iz inozemstva i od subjekata unutar općeg proračuna</t>
  </si>
  <si>
    <t>Ukupni rashodi</t>
  </si>
  <si>
    <t>Izvršenje 2021.</t>
  </si>
  <si>
    <t>Plan 2022.</t>
  </si>
  <si>
    <t>I. OPĆI DIO</t>
  </si>
  <si>
    <t>A) SAŽETAK RAČUNA PRIHODA I RASHODA</t>
  </si>
  <si>
    <t>B) SAŽETAK RAČUNA FINANCIRANJA</t>
  </si>
  <si>
    <t>C) PRENESENI VIŠAK ILI PRENESENI MANJAK I VIŠEGODIŠNJI PLAN URAVNOTEŽENJA</t>
  </si>
  <si>
    <t>VIŠAK / MANJAK IZ PRETHODNE(IH) GODINE KOJI ĆE SE RASPOREDITI / POKRITI</t>
  </si>
  <si>
    <t>Razred</t>
  </si>
  <si>
    <t>Ostale pomoći</t>
  </si>
  <si>
    <t xml:space="preserve">Prihodi za posebne namjene </t>
  </si>
  <si>
    <t>31</t>
  </si>
  <si>
    <t>61</t>
  </si>
  <si>
    <t xml:space="preserve">Donacije </t>
  </si>
  <si>
    <t>11</t>
  </si>
  <si>
    <t>Opći prihodi i primici</t>
  </si>
  <si>
    <t>Izvor</t>
  </si>
  <si>
    <t xml:space="preserve"> Opći prihodi i primici</t>
  </si>
  <si>
    <t xml:space="preserve"> Prihodi za posebne namjene </t>
  </si>
  <si>
    <t>Rashodi poslovanja</t>
  </si>
  <si>
    <t>RASHODI POSLOVANJA</t>
  </si>
  <si>
    <t xml:space="preserve">Prihodi poslovanja </t>
  </si>
  <si>
    <t xml:space="preserve">A. RAČUN PRIHODA I RASHODA </t>
  </si>
  <si>
    <t>RASHODI PREMA FUNKCIJSKOJ KLASIFIKACIJI</t>
  </si>
  <si>
    <t>BROJČANA OZNAKA I NAZIV</t>
  </si>
  <si>
    <t>Šifra</t>
  </si>
  <si>
    <t>Naziv</t>
  </si>
  <si>
    <t xml:space="preserve">Rezultat poslovanja </t>
  </si>
  <si>
    <t>Vlastiti prihodi - višak</t>
  </si>
  <si>
    <t xml:space="preserve">Vlastiti prihodi </t>
  </si>
  <si>
    <t>Prihodi za posebne namjene</t>
  </si>
  <si>
    <t>Prihodi za posebne namjene - višak</t>
  </si>
  <si>
    <t>II. POSEBNI DIO</t>
  </si>
  <si>
    <t>93</t>
  </si>
  <si>
    <t>94</t>
  </si>
  <si>
    <t>Ukupni prihodi</t>
  </si>
  <si>
    <t>UKUPAN DONOS VIŠKA / MANJKA IZ PRETHODNE(IH) GODINE</t>
  </si>
  <si>
    <t>Prihodi iz nadležnog proračuna za financiranje redovne djelatnosti proračunskih korisnika</t>
  </si>
  <si>
    <t>Prihodi od prodaje proizvoda i robe te pruženih usluga</t>
  </si>
  <si>
    <t>Prihodi po posebnim propisima</t>
  </si>
  <si>
    <t>Pomoći od izvanproračunskih korisnika</t>
  </si>
  <si>
    <t>Rashodi za usluge</t>
  </si>
  <si>
    <t>Postrojenja i oprema</t>
  </si>
  <si>
    <t>Plaće</t>
  </si>
  <si>
    <t>Doprinosi na plaće</t>
  </si>
  <si>
    <t xml:space="preserve">Ostali rashodi za zaposlene </t>
  </si>
  <si>
    <t>Naknade troškova zaposlenima</t>
  </si>
  <si>
    <t>Rashodi za materijal i energiju</t>
  </si>
  <si>
    <t>Ostali nespomenuti rashodi poslovanja</t>
  </si>
  <si>
    <t>Ostali financijski rashodi</t>
  </si>
  <si>
    <t>Naknade za prijevoz, za rad na terenu i odvojeni život</t>
  </si>
  <si>
    <t>Sitni inventar i auto gume</t>
  </si>
  <si>
    <t>Uredski materijal i ostali materijalni rashodi</t>
  </si>
  <si>
    <t>Zdravstvene i veterinarske usluge</t>
  </si>
  <si>
    <t>Intelektualne i osobne usluge</t>
  </si>
  <si>
    <t>Ostale usluge</t>
  </si>
  <si>
    <t>Zakupnine i najamnine</t>
  </si>
  <si>
    <t>VIŠAK / MANJAK + NETO FINANCIRANJE+PRENESENI RAZULTAT</t>
  </si>
  <si>
    <t xml:space="preserve">VIŠAK KORIŠTEN ZA POKRIĆE RASHODA </t>
  </si>
  <si>
    <t xml:space="preserve">Vlastiti izvori </t>
  </si>
  <si>
    <t>Izvršenje prethodne godine</t>
  </si>
  <si>
    <t>Plan tekuće godine</t>
  </si>
  <si>
    <t xml:space="preserve">Izvršenje tekuće godine </t>
  </si>
  <si>
    <t>Plaće za redovan rad</t>
  </si>
  <si>
    <t>Doprinosi za obvezno zdravstveno osiguranje</t>
  </si>
  <si>
    <t>Doprinosi za obvezno osiguranje u slučaju nezaposlenosti</t>
  </si>
  <si>
    <t>3211</t>
  </si>
  <si>
    <t>Službena putovanja</t>
  </si>
  <si>
    <t>3212</t>
  </si>
  <si>
    <t>3221</t>
  </si>
  <si>
    <t>3223</t>
  </si>
  <si>
    <t>Energija</t>
  </si>
  <si>
    <t>3224</t>
  </si>
  <si>
    <t>Materijal i dijelovi za tekuće i investicijsko održavanje</t>
  </si>
  <si>
    <t>Indeks</t>
  </si>
  <si>
    <t>3121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</si>
  <si>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</si>
  <si>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</si>
  <si>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</si>
  <si>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</si>
  <si>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</si>
  <si>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</si>
  <si>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3238</t>
  </si>
  <si>
    <t>Računalne usluge</t>
  </si>
  <si>
    <t>3239</t>
  </si>
  <si>
    <t>3293</t>
  </si>
  <si>
    <t>Reprezentacija</t>
  </si>
  <si>
    <t>Pristojbe i naknade</t>
  </si>
  <si>
    <t>3299</t>
  </si>
  <si>
    <t>3431</t>
  </si>
  <si>
    <t>Bankarske usluge i usluge platnog prometa</t>
  </si>
  <si>
    <t xml:space="preserve">Naknade troškova osobama izvan radnog odnosa </t>
  </si>
  <si>
    <t>4222</t>
  </si>
  <si>
    <t>6=4/3*100</t>
  </si>
  <si>
    <t>5=4/2*100</t>
  </si>
  <si>
    <t xml:space="preserve">Skupina/podskupina/odjeljak </t>
  </si>
  <si>
    <t>95</t>
  </si>
  <si>
    <t>Pomoći  - višak</t>
  </si>
  <si>
    <t>Vlastiti prihodi  - višak</t>
  </si>
  <si>
    <t>671</t>
  </si>
  <si>
    <t>6711</t>
  </si>
  <si>
    <t>Prihodi iz nadležnog proračuna za financiranje rashoda poslovanja</t>
  </si>
  <si>
    <t>6712</t>
  </si>
  <si>
    <t>Prihodi iz nadležnog proračuna za financiranje rashoda za nabavu nefinancijske imovine</t>
  </si>
  <si>
    <t xml:space="preserve">Tekuće pomoći od izvanproračunskih korisnika </t>
  </si>
  <si>
    <t>6341</t>
  </si>
  <si>
    <t>636</t>
  </si>
  <si>
    <t>6361</t>
  </si>
  <si>
    <t>Tekuće pomoći proračunskim korisnicima iz proračuna koji im nije nadležan</t>
  </si>
  <si>
    <t xml:space="preserve">Ostali nespomenuti prihodi </t>
  </si>
  <si>
    <t>6615</t>
  </si>
  <si>
    <t>Prihodi od pruženih usluga</t>
  </si>
  <si>
    <t>634</t>
  </si>
  <si>
    <t>661</t>
  </si>
  <si>
    <t xml:space="preserve">Pomoći proračunskim korisnicima iz proračuna koji im nije nadležan </t>
  </si>
  <si>
    <t>Donacije od pravnih i fizičkih osoba izvan općeg proračuna i povrat donacija po protestiranim jamstvima</t>
  </si>
  <si>
    <t>4=3/2*100</t>
  </si>
  <si>
    <t>Višak/manjak prihoda</t>
  </si>
  <si>
    <t>Višak prihoda</t>
  </si>
  <si>
    <t xml:space="preserve">UKUPNO RASHODI </t>
  </si>
  <si>
    <t>Stručno usavršavnje zaposlenika</t>
  </si>
  <si>
    <t xml:space="preserve">Usluge telefona,pošte i prijevoza </t>
  </si>
  <si>
    <t xml:space="preserve">Usluge tekućeg i investicijskog održavanja </t>
  </si>
  <si>
    <t>Usluge promidžbe i informiranja</t>
  </si>
  <si>
    <t>Premije osiguranja</t>
  </si>
  <si>
    <t xml:space="preserve">Rashodi za nabavu nefinancijske imovine </t>
  </si>
  <si>
    <t xml:space="preserve">Rashodi za nabavu proizvedene dugotrajne imovine </t>
  </si>
  <si>
    <t>Rahodi za dodatna ulaganja na nefinancijskoj imovini</t>
  </si>
  <si>
    <t xml:space="preserve">Dodatna ulaganja na građevinskim objektima </t>
  </si>
  <si>
    <t>Članarine i norme</t>
  </si>
  <si>
    <t xml:space="preserve">P3505 </t>
  </si>
  <si>
    <t>A350501</t>
  </si>
  <si>
    <t>AKTIVNOST: UPRAVNA I KAZALIŠNA VIJEĆA</t>
  </si>
  <si>
    <t>Naknade za rad predstavničkih i izvršnih tijela, povjer.</t>
  </si>
  <si>
    <t>312</t>
  </si>
  <si>
    <t>43</t>
  </si>
  <si>
    <t>3213</t>
  </si>
  <si>
    <t>3+4</t>
  </si>
  <si>
    <t>323</t>
  </si>
  <si>
    <t>3237</t>
  </si>
  <si>
    <t>6362</t>
  </si>
  <si>
    <t>Kapitalne pomoći proračunskim korisnicima iz proračuna koji im nije nadležan</t>
  </si>
  <si>
    <t xml:space="preserve">Prihodi od financijske imovine </t>
  </si>
  <si>
    <t>082 Službe kulture</t>
  </si>
  <si>
    <t>08 Rekreacija, kultura i religija</t>
  </si>
  <si>
    <t>POSEBNI DIO</t>
  </si>
  <si>
    <t>PREGLED UKUPNIH PRIHODA I RASHODA PO IZVORIMA FINANCIRANJA</t>
  </si>
  <si>
    <t>Oznaka  IF</t>
  </si>
  <si>
    <t>Naziv izvora financiranja</t>
  </si>
  <si>
    <t>5=4/3* 100</t>
  </si>
  <si>
    <t>PRIHODI</t>
  </si>
  <si>
    <t>RASHODI</t>
  </si>
  <si>
    <t>Korišteni rezultat</t>
  </si>
  <si>
    <t xml:space="preserve">PRIHODI </t>
  </si>
  <si>
    <t>Višak prihoda korišten za pokriće rashoda</t>
  </si>
  <si>
    <t>Korišteni višak za pokriće rashoda tekuće godine</t>
  </si>
  <si>
    <t>PRIHODI I PRIMICI  POSLOVANJA</t>
  </si>
  <si>
    <t>6614</t>
  </si>
  <si>
    <t>Prihodi od prodanih proizvoda</t>
  </si>
  <si>
    <t>Ostali prihodi</t>
  </si>
  <si>
    <t xml:space="preserve">Kamate </t>
  </si>
  <si>
    <t>64+68</t>
  </si>
  <si>
    <t>Prihodi od financijske imovine /ostali</t>
  </si>
  <si>
    <t>Materijal i sirovine</t>
  </si>
  <si>
    <t>Ostali nespomenuti ras.posl.</t>
  </si>
  <si>
    <t>Ostali nesp.rash.posl.</t>
  </si>
  <si>
    <t>Knjige</t>
  </si>
  <si>
    <t>PROGRAM:DJELATNOST GRADSKIH MUZEJA I GALERIJE UMJETNINA</t>
  </si>
  <si>
    <t>42</t>
  </si>
  <si>
    <t>422</t>
  </si>
  <si>
    <t>Postrojenje i oprema</t>
  </si>
  <si>
    <t>4221</t>
  </si>
  <si>
    <t>Pomoćni materijal</t>
  </si>
  <si>
    <t>Računalna oprema</t>
  </si>
  <si>
    <t xml:space="preserve">P3501 </t>
  </si>
  <si>
    <t xml:space="preserve">A350101 </t>
  </si>
  <si>
    <t xml:space="preserve">P3506 </t>
  </si>
  <si>
    <t>A350602</t>
  </si>
  <si>
    <t>PROGRAM: STRUČNA VIJEĆA I TIJELA</t>
  </si>
  <si>
    <t>PROGRAM: TEKUĆE ODRŽAVANJE OBJEKATA</t>
  </si>
  <si>
    <t>AKTIVNOST: HITNE INTERVENCIJE</t>
  </si>
  <si>
    <t xml:space="preserve">Intelektualne i osobne usluge </t>
  </si>
  <si>
    <t>Namjenski prihodi</t>
  </si>
  <si>
    <t>P3601</t>
  </si>
  <si>
    <t>PROGRAM: Ulaganja u opremu i otkupi</t>
  </si>
  <si>
    <t>Rashodi za nefinancijsku imovinu</t>
  </si>
  <si>
    <t>Rashodi za dugotrajnu mat.imovinu</t>
  </si>
  <si>
    <t>Oprema za grijanje</t>
  </si>
  <si>
    <t>Računalna oprema i namještaj</t>
  </si>
  <si>
    <t>A360102</t>
  </si>
  <si>
    <t>Tekuće donacije</t>
  </si>
  <si>
    <t>4227</t>
  </si>
  <si>
    <t>Oprema za os.namje.</t>
  </si>
  <si>
    <t>424</t>
  </si>
  <si>
    <t>Umjetnička djela</t>
  </si>
  <si>
    <t>4242</t>
  </si>
  <si>
    <t>Ostala umj.djela</t>
  </si>
  <si>
    <t>Pomoći-županijski proračun</t>
  </si>
  <si>
    <t>32</t>
  </si>
  <si>
    <t>321</t>
  </si>
  <si>
    <t>Nak.troš.zaposlenima</t>
  </si>
  <si>
    <t>322</t>
  </si>
  <si>
    <t>Ras.za mat.i energiju</t>
  </si>
  <si>
    <t>Mat.za tek.održavanje</t>
  </si>
  <si>
    <t>324</t>
  </si>
  <si>
    <t>Nak.vanjskim surad.</t>
  </si>
  <si>
    <t>3241</t>
  </si>
  <si>
    <t>329</t>
  </si>
  <si>
    <t>Ost.nes.rashodi posl.</t>
  </si>
  <si>
    <t>3292</t>
  </si>
  <si>
    <t>Ost.nesp.rashodi pos.</t>
  </si>
  <si>
    <t>34</t>
  </si>
  <si>
    <t>343</t>
  </si>
  <si>
    <t>Ost.financ.rashodi</t>
  </si>
  <si>
    <t>Usluge platnog prom.</t>
  </si>
  <si>
    <t>Ured. I ost.materijal</t>
  </si>
  <si>
    <t>Usl.telefona,prijevoz</t>
  </si>
  <si>
    <t>Usluge teh.održavanja</t>
  </si>
  <si>
    <t>Intelektualne usluge</t>
  </si>
  <si>
    <t>Nabava dug.imovine</t>
  </si>
  <si>
    <t>Materijal za održav.</t>
  </si>
  <si>
    <t>Ostale usluge za kom. I prijevoz</t>
  </si>
  <si>
    <t>Usluge tekućeg održ.</t>
  </si>
  <si>
    <t>Nak.troš.vanj.surad.</t>
  </si>
  <si>
    <t>Oprema</t>
  </si>
  <si>
    <t>Uredska oprema</t>
  </si>
  <si>
    <t>Služ.i radna odjeća</t>
  </si>
  <si>
    <t>Komunikac.oprema</t>
  </si>
  <si>
    <t>Nak.za prijevoz s posla</t>
  </si>
  <si>
    <t>Ost.usl.za komunik.</t>
  </si>
  <si>
    <t>GALERIJA UMJETNINA SPLIT</t>
  </si>
  <si>
    <t>AKTIVNOST:Djelatnost Galerije umjetnina</t>
  </si>
  <si>
    <t>AKTIVNOST: OTKUPI</t>
  </si>
  <si>
    <t>Ostala umjetnička djela</t>
  </si>
  <si>
    <t>PRIHODI OD GRADA</t>
  </si>
  <si>
    <t>Ostale usluge za komunikaciju i prijevoz</t>
  </si>
  <si>
    <t>Rashodi za nabavu proizvedene dugotrajne imovnine</t>
  </si>
  <si>
    <t>Naknada za troš.prijevoza na posao i s posla</t>
  </si>
  <si>
    <t>Izvorni plan 2024.</t>
  </si>
  <si>
    <t>IZVJEŠTAJ O IZVRŠENJE FINANCIJSKOG PLANA 01.01.-30.06.2024.</t>
  </si>
  <si>
    <t>IZVJEŠTAJ O IZVRŠENJU FINANCIJSKOG PLANA ZA PERIOD 01.01.-30.06.2024.G. PO PROGRAMSKOJ, EKONOMSKOJ KLASIFIKACIJI I IZVORIMA FINANCIRANJA</t>
  </si>
  <si>
    <t>Pomoći drž.proračun</t>
  </si>
  <si>
    <t>Županijski proračun</t>
  </si>
  <si>
    <t>Financijski plan 2024.</t>
  </si>
  <si>
    <t>Financijski plan 2024.g.</t>
  </si>
  <si>
    <t>Plan tekuće godine 2024.</t>
  </si>
  <si>
    <t>Službena i radna odjeća</t>
  </si>
  <si>
    <t>Nabava dugotrajne imovine</t>
  </si>
  <si>
    <t>Sitan inventar</t>
  </si>
  <si>
    <t>Pomoći iz državnog proračuna</t>
  </si>
  <si>
    <t>Izvršenje za period 01.01.-31.12.2023.</t>
  </si>
  <si>
    <t>Izvršenje za period 01.01.-31.12.2024.</t>
  </si>
  <si>
    <t>IZVJEŠTAJ O IZVRŠENJU FINANCIJSKOG PLANA ZA PERIOD 01.01.-31.12.2024.G.</t>
  </si>
  <si>
    <t>IZVJEŠTAJ O IZVRŠENJU FINANCIJSKOG PLANA ZA PERIOD 01.01.-31.12.2024. PO EKONOMSKOJ KLASIFIKACIJI</t>
  </si>
  <si>
    <t>Izvršenje 01.01.-31.12.2023.</t>
  </si>
  <si>
    <t>Izvršenje 01.01.-31.12.2024.</t>
  </si>
  <si>
    <t>Ostvarenje/Izvršenje 31.12.2024.</t>
  </si>
  <si>
    <t>3233</t>
  </si>
  <si>
    <t>Tisak</t>
  </si>
  <si>
    <t>Opreme</t>
  </si>
  <si>
    <t>Pomoći-Ministarstvo</t>
  </si>
  <si>
    <t>Pomoći-Županija</t>
  </si>
  <si>
    <t>Donacija</t>
  </si>
  <si>
    <t>DONACIJE</t>
  </si>
  <si>
    <t>Vlastiti prihodi</t>
  </si>
  <si>
    <t>Vlastiti prihod</t>
  </si>
  <si>
    <t>Komentar uz rashode:</t>
  </si>
  <si>
    <t>Podaci iz PR-RAS</t>
  </si>
  <si>
    <t>Napomena:Podaci iz PR-RAS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</si>
</sst>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k_n_-;\-* #,##0.00\ _k_n_-;_-* &quot;-&quot;??\ _k_n_-;_-@_-"/>
    <numFmt numFmtId="164" formatCode="#,##0&quot; &quot;;[Red]&quot;-&quot;#,##0&quot; &quot;"/>
    <numFmt numFmtId="165" formatCode="#,##0.00\ _k_n"/>
  </numFmts>
  <fonts count="90" x14ac:knownFonts="1">
    <font>
      <sz val="10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2060"/>
      <name val="Calibri"/>
      <family val="2"/>
    </font>
    <font>
      <sz val="12"/>
      <color rgb="FF002060"/>
      <name val="Calibri"/>
      <family val="2"/>
    </font>
    <font>
      <sz val="10"/>
      <color indexed="8"/>
      <name val="Arial"/>
      <family val="2"/>
      <charset val="238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rgb="FF002060"/>
      <name val="Calibri"/>
      <family val="2"/>
      <scheme val="minor"/>
    </font>
    <font>
      <i/>
      <sz val="12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i/>
      <sz val="12"/>
      <color rgb="FFFF0000"/>
      <name val="Calibri"/>
      <family val="2"/>
      <scheme val="minor"/>
    </font>
    <font>
      <b/>
      <i/>
      <sz val="8"/>
      <color rgb="FF00206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8"/>
      <name val="Arial"/>
      <family val="2"/>
    </font>
    <font>
      <i/>
      <sz val="8"/>
      <color rgb="FF002060"/>
      <name val="Calibri"/>
      <family val="2"/>
      <scheme val="minor"/>
    </font>
    <font>
      <b/>
      <sz val="11"/>
      <color rgb="FF002060"/>
      <name val="Calibri"/>
      <family val="2"/>
    </font>
    <font>
      <sz val="11"/>
      <color rgb="FF000000"/>
      <name val="Calibri"/>
      <family val="2"/>
    </font>
    <font>
      <b/>
      <i/>
      <sz val="8"/>
      <color rgb="FF002060"/>
      <name val="Calibri"/>
      <family val="2"/>
    </font>
    <font>
      <i/>
      <sz val="8"/>
      <color rgb="FF000000"/>
      <name val="Calibri"/>
      <family val="2"/>
    </font>
    <font>
      <sz val="11"/>
      <color rgb="FF002060"/>
      <name val="Arial"/>
      <family val="2"/>
      <charset val="238"/>
    </font>
    <font>
      <b/>
      <i/>
      <sz val="11"/>
      <color rgb="FF002060"/>
      <name val="Calibri"/>
      <family val="2"/>
    </font>
    <font>
      <b/>
      <sz val="12"/>
      <color rgb="FF002060"/>
      <name val="Calibri"/>
      <family val="2"/>
      <charset val="238"/>
      <scheme val="minor"/>
    </font>
    <font>
      <b/>
      <i/>
      <sz val="12"/>
      <color rgb="FF002060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i/>
      <sz val="12"/>
      <color rgb="FF00206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i/>
      <sz val="11"/>
      <color rgb="FF00206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sz val="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i/>
      <sz val="8"/>
      <color theme="1"/>
      <name val="Calibri"/>
      <family val="2"/>
      <scheme val="minor"/>
    </font>
    <font>
      <i/>
      <sz val="8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i/>
      <sz val="14"/>
      <color rgb="FFFF0000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1"/>
      <name val="Calibri"/>
      <family val="2"/>
      <charset val="238"/>
      <scheme val="minor"/>
    </font>
    <font>
      <i/>
      <sz val="11"/>
      <color theme="4" tint="-0.249977111117893"/>
      <name val="Calibri"/>
      <family val="2"/>
      <charset val="238"/>
      <scheme val="minor"/>
    </font>
    <font>
      <b/>
      <i/>
      <sz val="16"/>
      <color theme="4"/>
      <name val="Calibri"/>
      <family val="2"/>
      <charset val="238"/>
      <scheme val="minor"/>
    </font>
    <font>
      <i/>
      <sz val="16"/>
      <color rgb="FF0070C0"/>
      <name val="Calibri"/>
      <family val="2"/>
      <charset val="238"/>
      <scheme val="minor"/>
    </font>
    <font>
      <i/>
      <sz val="11"/>
      <color rgb="FF0070C0"/>
      <name val="Calibri"/>
      <family val="2"/>
      <charset val="238"/>
      <scheme val="minor"/>
    </font>
    <font>
      <b/>
      <i/>
      <sz val="11"/>
      <color rgb="FF0070C0"/>
      <name val="Calibri"/>
      <family val="2"/>
      <charset val="238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3"/>
      <name val="Calibri"/>
      <family val="2"/>
      <charset val="238"/>
      <scheme val="minor"/>
    </font>
    <font>
      <sz val="11"/>
      <color theme="3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0"/>
      <color rgb="FF000000"/>
      <name val="Arial"/>
      <family val="2"/>
      <charset val="238"/>
    </font>
    <font>
      <b/>
      <i/>
      <sz val="11"/>
      <color rgb="FF000000"/>
      <name val="Calibri"/>
      <family val="2"/>
      <charset val="238"/>
      <scheme val="minor"/>
    </font>
    <font>
      <i/>
      <sz val="10"/>
      <color rgb="FF000000"/>
      <name val="Arial"/>
      <family val="2"/>
    </font>
    <font>
      <b/>
      <i/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11"/>
      <color theme="4" tint="-0.249977111117893"/>
      <name val="Calibri"/>
      <family val="2"/>
      <charset val="238"/>
      <scheme val="minor"/>
    </font>
    <font>
      <sz val="10"/>
      <color rgb="FF000000"/>
      <name val="Arial"/>
      <family val="2"/>
    </font>
    <font>
      <sz val="11"/>
      <color theme="4" tint="-0.249977111117893"/>
      <name val="Calibri"/>
      <family val="2"/>
      <scheme val="minor"/>
    </font>
    <font>
      <sz val="11"/>
      <color rgb="FF00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DEBF7"/>
        <bgColor rgb="FFDDEBF7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DDEBF7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00B0F0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FFFFFF"/>
      </patternFill>
    </fill>
  </fills>
  <borders count="4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medium">
        <color indexed="64"/>
      </left>
      <right style="thin">
        <color rgb="FF002060"/>
      </right>
      <top style="medium">
        <color indexed="64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indexed="64"/>
      </top>
      <bottom style="thin">
        <color rgb="FF002060"/>
      </bottom>
      <diagonal/>
    </border>
    <border>
      <left style="thin">
        <color rgb="FF002060"/>
      </left>
      <right style="medium">
        <color indexed="64"/>
      </right>
      <top style="medium">
        <color indexed="64"/>
      </top>
      <bottom style="thin">
        <color rgb="FF002060"/>
      </bottom>
      <diagonal/>
    </border>
    <border>
      <left style="medium">
        <color indexed="64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indexed="64"/>
      </right>
      <top style="thin">
        <color rgb="FF002060"/>
      </top>
      <bottom style="thin">
        <color rgb="FF002060"/>
      </bottom>
      <diagonal/>
    </border>
    <border>
      <left style="medium">
        <color indexed="64"/>
      </left>
      <right style="thin">
        <color rgb="FF002060"/>
      </right>
      <top style="thin">
        <color rgb="FF002060"/>
      </top>
      <bottom style="medium">
        <color indexed="64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medium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medium">
        <color indexed="64"/>
      </bottom>
      <diagonal/>
    </border>
    <border>
      <left style="thin">
        <color rgb="FF002060"/>
      </left>
      <right style="medium">
        <color indexed="64"/>
      </right>
      <top style="thin">
        <color rgb="FF00206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80"/>
      </left>
      <right style="thin">
        <color rgb="FF000080"/>
      </right>
      <top/>
      <bottom style="thin">
        <color rgb="FFC0C0C0"/>
      </bottom>
      <diagonal/>
    </border>
  </borders>
  <cellStyleXfs count="9">
    <xf numFmtId="0" fontId="0" fillId="0" borderId="0"/>
    <xf numFmtId="0" fontId="7" fillId="0" borderId="0"/>
    <xf numFmtId="0" fontId="19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10" fillId="0" borderId="0"/>
    <xf numFmtId="43" fontId="87" fillId="0" borderId="0" applyFont="0" applyFill="0" applyBorder="0" applyAlignment="0" applyProtection="0"/>
  </cellStyleXfs>
  <cellXfs count="603">
    <xf numFmtId="0" fontId="0" fillId="0" borderId="0" xfId="0"/>
    <xf numFmtId="3" fontId="14" fillId="2" borderId="0" xfId="0" applyNumberFormat="1" applyFont="1" applyFill="1" applyAlignment="1">
      <alignment horizontal="center" vertical="center"/>
    </xf>
    <xf numFmtId="49" fontId="12" fillId="9" borderId="6" xfId="0" applyNumberFormat="1" applyFont="1" applyFill="1" applyBorder="1" applyAlignment="1">
      <alignment vertical="center"/>
    </xf>
    <xf numFmtId="3" fontId="16" fillId="2" borderId="6" xfId="0" applyNumberFormat="1" applyFont="1" applyFill="1" applyBorder="1" applyAlignment="1">
      <alignment horizontal="center" vertical="center"/>
    </xf>
    <xf numFmtId="0" fontId="8" fillId="4" borderId="0" xfId="1" applyFont="1" applyFill="1" applyAlignment="1">
      <alignment horizontal="center" vertical="center" wrapText="1"/>
    </xf>
    <xf numFmtId="0" fontId="9" fillId="4" borderId="0" xfId="1" applyFont="1" applyFill="1" applyAlignment="1">
      <alignment vertical="center" wrapText="1"/>
    </xf>
    <xf numFmtId="3" fontId="21" fillId="0" borderId="0" xfId="0" applyNumberFormat="1" applyFont="1" applyAlignment="1">
      <alignment horizontal="left"/>
    </xf>
    <xf numFmtId="0" fontId="22" fillId="0" borderId="0" xfId="1" applyFont="1" applyAlignment="1">
      <alignment wrapText="1"/>
    </xf>
    <xf numFmtId="0" fontId="20" fillId="0" borderId="0" xfId="0" applyFont="1"/>
    <xf numFmtId="3" fontId="20" fillId="0" borderId="0" xfId="0" applyNumberFormat="1" applyFont="1"/>
    <xf numFmtId="164" fontId="20" fillId="0" borderId="0" xfId="0" applyNumberFormat="1" applyFont="1"/>
    <xf numFmtId="0" fontId="15" fillId="0" borderId="0" xfId="0" applyFont="1"/>
    <xf numFmtId="3" fontId="15" fillId="0" borderId="0" xfId="0" applyNumberFormat="1" applyFont="1"/>
    <xf numFmtId="0" fontId="23" fillId="0" borderId="0" xfId="0" applyFont="1"/>
    <xf numFmtId="0" fontId="20" fillId="0" borderId="0" xfId="0" applyFont="1" applyAlignment="1">
      <alignment horizontal="center" wrapText="1"/>
    </xf>
    <xf numFmtId="3" fontId="15" fillId="0" borderId="0" xfId="0" applyNumberFormat="1" applyFont="1" applyAlignment="1">
      <alignment horizontal="right" vertical="center"/>
    </xf>
    <xf numFmtId="3" fontId="24" fillId="0" borderId="0" xfId="0" applyNumberFormat="1" applyFont="1" applyAlignment="1">
      <alignment horizontal="right" vertical="center"/>
    </xf>
    <xf numFmtId="3" fontId="24" fillId="0" borderId="0" xfId="0" applyNumberFormat="1" applyFont="1"/>
    <xf numFmtId="3" fontId="11" fillId="0" borderId="0" xfId="0" applyNumberFormat="1" applyFont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3" fontId="20" fillId="0" borderId="0" xfId="0" applyNumberFormat="1" applyFont="1" applyAlignment="1">
      <alignment horizontal="center" vertical="center" wrapText="1"/>
    </xf>
    <xf numFmtId="3" fontId="11" fillId="0" borderId="0" xfId="0" applyNumberFormat="1" applyFont="1"/>
    <xf numFmtId="3" fontId="11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vertical="center"/>
    </xf>
    <xf numFmtId="3" fontId="20" fillId="0" borderId="2" xfId="0" applyNumberFormat="1" applyFont="1" applyBorder="1" applyAlignment="1">
      <alignment horizontal="center" vertical="center" wrapText="1"/>
    </xf>
    <xf numFmtId="3" fontId="20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5" fillId="0" borderId="3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3" fontId="25" fillId="0" borderId="0" xfId="0" applyNumberFormat="1" applyFont="1" applyAlignment="1">
      <alignment horizontal="right" vertical="center"/>
    </xf>
    <xf numFmtId="3" fontId="25" fillId="0" borderId="0" xfId="0" applyNumberFormat="1" applyFont="1"/>
    <xf numFmtId="49" fontId="12" fillId="9" borderId="6" xfId="0" applyNumberFormat="1" applyFont="1" applyFill="1" applyBorder="1" applyAlignment="1">
      <alignment horizontal="right" vertical="center"/>
    </xf>
    <xf numFmtId="0" fontId="12" fillId="0" borderId="6" xfId="0" applyFont="1" applyBorder="1" applyAlignment="1">
      <alignment vertical="center"/>
    </xf>
    <xf numFmtId="0" fontId="12" fillId="5" borderId="6" xfId="0" applyFont="1" applyFill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4" borderId="6" xfId="0" applyFont="1" applyFill="1" applyBorder="1" applyAlignment="1">
      <alignment vertical="center"/>
    </xf>
    <xf numFmtId="49" fontId="12" fillId="2" borderId="6" xfId="0" applyNumberFormat="1" applyFont="1" applyFill="1" applyBorder="1" applyAlignment="1">
      <alignment horizontal="left" vertical="center"/>
    </xf>
    <xf numFmtId="49" fontId="13" fillId="2" borderId="6" xfId="0" applyNumberFormat="1" applyFont="1" applyFill="1" applyBorder="1" applyAlignment="1">
      <alignment horizontal="left" vertical="center"/>
    </xf>
    <xf numFmtId="0" fontId="12" fillId="4" borderId="6" xfId="0" applyFont="1" applyFill="1" applyBorder="1" applyAlignment="1">
      <alignment vertical="center"/>
    </xf>
    <xf numFmtId="49" fontId="12" fillId="8" borderId="6" xfId="0" applyNumberFormat="1" applyFont="1" applyFill="1" applyBorder="1" applyAlignment="1">
      <alignment horizontal="right" vertical="center"/>
    </xf>
    <xf numFmtId="0" fontId="28" fillId="2" borderId="6" xfId="0" applyFont="1" applyFill="1" applyBorder="1" applyAlignment="1">
      <alignment horizontal="center" vertical="center"/>
    </xf>
    <xf numFmtId="49" fontId="28" fillId="2" borderId="6" xfId="0" applyNumberFormat="1" applyFont="1" applyFill="1" applyBorder="1" applyAlignment="1">
      <alignment horizontal="right" vertical="center"/>
    </xf>
    <xf numFmtId="49" fontId="28" fillId="2" borderId="6" xfId="0" applyNumberFormat="1" applyFont="1" applyFill="1" applyBorder="1" applyAlignment="1">
      <alignment vertical="center"/>
    </xf>
    <xf numFmtId="0" fontId="28" fillId="0" borderId="6" xfId="0" applyFont="1" applyBorder="1" applyAlignment="1">
      <alignment vertical="center"/>
    </xf>
    <xf numFmtId="49" fontId="13" fillId="8" borderId="6" xfId="0" applyNumberFormat="1" applyFont="1" applyFill="1" applyBorder="1" applyAlignment="1">
      <alignment horizontal="right" vertical="center"/>
    </xf>
    <xf numFmtId="49" fontId="12" fillId="2" borderId="15" xfId="0" applyNumberFormat="1" applyFont="1" applyFill="1" applyBorder="1" applyAlignment="1">
      <alignment horizontal="center" vertical="center"/>
    </xf>
    <xf numFmtId="0" fontId="28" fillId="10" borderId="6" xfId="0" applyFont="1" applyFill="1" applyBorder="1" applyAlignment="1">
      <alignment vertical="center"/>
    </xf>
    <xf numFmtId="0" fontId="28" fillId="11" borderId="6" xfId="0" applyFont="1" applyFill="1" applyBorder="1" applyAlignment="1">
      <alignment horizontal="center" vertical="center"/>
    </xf>
    <xf numFmtId="49" fontId="28" fillId="11" borderId="6" xfId="0" applyNumberFormat="1" applyFont="1" applyFill="1" applyBorder="1" applyAlignment="1">
      <alignment horizontal="right" vertical="center"/>
    </xf>
    <xf numFmtId="49" fontId="28" fillId="11" borderId="6" xfId="0" applyNumberFormat="1" applyFont="1" applyFill="1" applyBorder="1" applyAlignment="1">
      <alignment vertical="center"/>
    </xf>
    <xf numFmtId="3" fontId="13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3" fontId="12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6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8" fillId="5" borderId="6" xfId="0" applyFont="1" applyFill="1" applyBorder="1" applyAlignment="1">
      <alignment vertical="center"/>
    </xf>
    <xf numFmtId="3" fontId="13" fillId="4" borderId="0" xfId="0" applyNumberFormat="1" applyFont="1" applyFill="1" applyAlignment="1">
      <alignment vertical="center"/>
    </xf>
    <xf numFmtId="0" fontId="17" fillId="4" borderId="0" xfId="0" applyFont="1" applyFill="1" applyAlignment="1">
      <alignment vertical="center"/>
    </xf>
    <xf numFmtId="0" fontId="17" fillId="4" borderId="6" xfId="0" applyFont="1" applyFill="1" applyBorder="1" applyAlignment="1">
      <alignment vertical="center"/>
    </xf>
    <xf numFmtId="3" fontId="1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3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3" fontId="28" fillId="4" borderId="0" xfId="0" applyNumberFormat="1" applyFont="1" applyFill="1" applyAlignment="1">
      <alignment vertical="center"/>
    </xf>
    <xf numFmtId="0" fontId="28" fillId="4" borderId="0" xfId="0" applyFont="1" applyFill="1" applyAlignment="1">
      <alignment vertical="center"/>
    </xf>
    <xf numFmtId="0" fontId="18" fillId="4" borderId="6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1" fillId="4" borderId="0" xfId="1" applyFont="1" applyFill="1" applyAlignment="1">
      <alignment vertical="center"/>
    </xf>
    <xf numFmtId="0" fontId="32" fillId="0" borderId="0" xfId="0" applyFont="1"/>
    <xf numFmtId="3" fontId="25" fillId="2" borderId="14" xfId="0" applyNumberFormat="1" applyFont="1" applyFill="1" applyBorder="1" applyAlignment="1">
      <alignment horizontal="center" vertical="center" wrapText="1"/>
    </xf>
    <xf numFmtId="0" fontId="34" fillId="0" borderId="0" xfId="0" applyFont="1"/>
    <xf numFmtId="3" fontId="31" fillId="4" borderId="14" xfId="1" applyNumberFormat="1" applyFont="1" applyFill="1" applyBorder="1" applyAlignment="1">
      <alignment horizontal="right" vertical="center"/>
    </xf>
    <xf numFmtId="3" fontId="14" fillId="2" borderId="14" xfId="0" applyNumberFormat="1" applyFont="1" applyFill="1" applyBorder="1" applyAlignment="1">
      <alignment horizontal="right" vertical="center" wrapText="1"/>
    </xf>
    <xf numFmtId="4" fontId="12" fillId="2" borderId="6" xfId="0" applyNumberFormat="1" applyFont="1" applyFill="1" applyBorder="1" applyAlignment="1">
      <alignment horizontal="right" vertical="center"/>
    </xf>
    <xf numFmtId="4" fontId="13" fillId="2" borderId="6" xfId="0" applyNumberFormat="1" applyFont="1" applyFill="1" applyBorder="1" applyAlignment="1">
      <alignment horizontal="right" vertical="center"/>
    </xf>
    <xf numFmtId="4" fontId="14" fillId="2" borderId="0" xfId="0" applyNumberFormat="1" applyFont="1" applyFill="1" applyAlignment="1">
      <alignment horizontal="right" vertical="center"/>
    </xf>
    <xf numFmtId="4" fontId="14" fillId="2" borderId="0" xfId="0" applyNumberFormat="1" applyFont="1" applyFill="1" applyAlignment="1">
      <alignment horizontal="center" vertical="center"/>
    </xf>
    <xf numFmtId="4" fontId="12" fillId="9" borderId="6" xfId="0" applyNumberFormat="1" applyFont="1" applyFill="1" applyBorder="1" applyAlignment="1">
      <alignment horizontal="right" vertical="center"/>
    </xf>
    <xf numFmtId="4" fontId="28" fillId="2" borderId="6" xfId="0" applyNumberFormat="1" applyFont="1" applyFill="1" applyBorder="1" applyAlignment="1">
      <alignment horizontal="right" vertical="center" wrapText="1"/>
    </xf>
    <xf numFmtId="4" fontId="28" fillId="11" borderId="6" xfId="0" applyNumberFormat="1" applyFont="1" applyFill="1" applyBorder="1" applyAlignment="1">
      <alignment horizontal="right" vertical="center" wrapText="1"/>
    </xf>
    <xf numFmtId="4" fontId="12" fillId="8" borderId="14" xfId="0" applyNumberFormat="1" applyFont="1" applyFill="1" applyBorder="1" applyAlignment="1">
      <alignment horizontal="center" vertical="center" wrapText="1"/>
    </xf>
    <xf numFmtId="4" fontId="13" fillId="0" borderId="0" xfId="0" applyNumberFormat="1" applyFont="1" applyAlignment="1">
      <alignment vertical="center"/>
    </xf>
    <xf numFmtId="1" fontId="30" fillId="0" borderId="6" xfId="0" applyNumberFormat="1" applyFont="1" applyBorder="1" applyAlignment="1">
      <alignment horizontal="center" vertical="center"/>
    </xf>
    <xf numFmtId="3" fontId="39" fillId="0" borderId="0" xfId="0" applyNumberFormat="1" applyFont="1" applyAlignment="1">
      <alignment horizontal="right" vertical="center"/>
    </xf>
    <xf numFmtId="3" fontId="39" fillId="0" borderId="0" xfId="0" applyNumberFormat="1" applyFont="1"/>
    <xf numFmtId="4" fontId="20" fillId="0" borderId="0" xfId="0" applyNumberFormat="1" applyFont="1" applyAlignment="1">
      <alignment vertical="center"/>
    </xf>
    <xf numFmtId="3" fontId="37" fillId="0" borderId="0" xfId="0" applyNumberFormat="1" applyFont="1" applyAlignment="1">
      <alignment horizontal="right" vertical="center"/>
    </xf>
    <xf numFmtId="3" fontId="37" fillId="0" borderId="0" xfId="0" applyNumberFormat="1" applyFont="1"/>
    <xf numFmtId="4" fontId="20" fillId="0" borderId="0" xfId="0" applyNumberFormat="1" applyFont="1"/>
    <xf numFmtId="4" fontId="21" fillId="0" borderId="0" xfId="0" applyNumberFormat="1" applyFont="1"/>
    <xf numFmtId="4" fontId="15" fillId="0" borderId="0" xfId="0" applyNumberFormat="1" applyFont="1" applyAlignment="1">
      <alignment horizontal="right" vertical="center"/>
    </xf>
    <xf numFmtId="4" fontId="25" fillId="0" borderId="6" xfId="0" applyNumberFormat="1" applyFont="1" applyBorder="1" applyAlignment="1">
      <alignment horizontal="center" vertical="center"/>
    </xf>
    <xf numFmtId="4" fontId="12" fillId="5" borderId="6" xfId="0" applyNumberFormat="1" applyFont="1" applyFill="1" applyBorder="1" applyAlignment="1">
      <alignment horizontal="right" vertical="center"/>
    </xf>
    <xf numFmtId="4" fontId="27" fillId="0" borderId="6" xfId="0" applyNumberFormat="1" applyFont="1" applyBorder="1" applyAlignment="1">
      <alignment horizontal="right" vertical="center"/>
    </xf>
    <xf numFmtId="4" fontId="28" fillId="10" borderId="6" xfId="0" applyNumberFormat="1" applyFont="1" applyFill="1" applyBorder="1" applyAlignment="1">
      <alignment horizontal="right" vertical="center"/>
    </xf>
    <xf numFmtId="4" fontId="28" fillId="4" borderId="6" xfId="0" applyNumberFormat="1" applyFont="1" applyFill="1" applyBorder="1" applyAlignment="1">
      <alignment horizontal="right" vertical="center"/>
    </xf>
    <xf numFmtId="4" fontId="13" fillId="4" borderId="6" xfId="0" applyNumberFormat="1" applyFont="1" applyFill="1" applyBorder="1" applyAlignment="1">
      <alignment horizontal="right" vertical="center"/>
    </xf>
    <xf numFmtId="4" fontId="12" fillId="8" borderId="14" xfId="0" applyNumberFormat="1" applyFont="1" applyFill="1" applyBorder="1" applyAlignment="1">
      <alignment horizontal="right" vertical="center"/>
    </xf>
    <xf numFmtId="4" fontId="13" fillId="8" borderId="14" xfId="0" applyNumberFormat="1" applyFont="1" applyFill="1" applyBorder="1" applyAlignment="1">
      <alignment horizontal="right" vertical="center"/>
    </xf>
    <xf numFmtId="0" fontId="12" fillId="0" borderId="14" xfId="0" applyFont="1" applyBorder="1" applyAlignment="1">
      <alignment horizontal="right" vertical="center"/>
    </xf>
    <xf numFmtId="0" fontId="13" fillId="0" borderId="14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3" fillId="8" borderId="14" xfId="0" applyFont="1" applyFill="1" applyBorder="1" applyAlignment="1">
      <alignment horizontal="left" vertical="center" wrapText="1"/>
    </xf>
    <xf numFmtId="4" fontId="11" fillId="4" borderId="0" xfId="1" applyNumberFormat="1" applyFont="1" applyFill="1" applyAlignment="1">
      <alignment vertical="center" wrapText="1"/>
    </xf>
    <xf numFmtId="4" fontId="21" fillId="0" borderId="0" xfId="0" applyNumberFormat="1" applyFont="1" applyAlignment="1">
      <alignment horizontal="left"/>
    </xf>
    <xf numFmtId="4" fontId="25" fillId="0" borderId="0" xfId="0" applyNumberFormat="1" applyFont="1" applyAlignment="1">
      <alignment horizontal="right" vertical="center"/>
    </xf>
    <xf numFmtId="4" fontId="15" fillId="0" borderId="0" xfId="0" applyNumberFormat="1" applyFont="1" applyAlignment="1">
      <alignment horizontal="right" vertical="center" wrapText="1"/>
    </xf>
    <xf numFmtId="4" fontId="38" fillId="0" borderId="0" xfId="0" applyNumberFormat="1" applyFont="1" applyAlignment="1">
      <alignment horizontal="right" vertical="center"/>
    </xf>
    <xf numFmtId="4" fontId="40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center" vertical="center" wrapText="1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4" fontId="11" fillId="0" borderId="0" xfId="0" applyNumberFormat="1" applyFont="1" applyAlignment="1">
      <alignment vertical="center" wrapText="1"/>
    </xf>
    <xf numFmtId="4" fontId="24" fillId="0" borderId="0" xfId="0" applyNumberFormat="1" applyFont="1" applyAlignment="1">
      <alignment horizontal="right" vertical="center"/>
    </xf>
    <xf numFmtId="4" fontId="37" fillId="0" borderId="0" xfId="0" applyNumberFormat="1" applyFont="1" applyAlignment="1">
      <alignment horizontal="right" vertical="center"/>
    </xf>
    <xf numFmtId="4" fontId="39" fillId="0" borderId="0" xfId="0" applyNumberFormat="1" applyFont="1" applyAlignment="1">
      <alignment horizontal="right" vertical="center"/>
    </xf>
    <xf numFmtId="4" fontId="25" fillId="8" borderId="6" xfId="0" applyNumberFormat="1" applyFont="1" applyFill="1" applyBorder="1" applyAlignment="1">
      <alignment horizontal="center" vertical="center" wrapText="1"/>
    </xf>
    <xf numFmtId="4" fontId="14" fillId="4" borderId="6" xfId="0" applyNumberFormat="1" applyFont="1" applyFill="1" applyBorder="1" applyAlignment="1">
      <alignment horizontal="right" vertical="center"/>
    </xf>
    <xf numFmtId="1" fontId="45" fillId="8" borderId="6" xfId="0" applyNumberFormat="1" applyFont="1" applyFill="1" applyBorder="1" applyAlignment="1">
      <alignment horizontal="center" vertical="center" wrapText="1"/>
    </xf>
    <xf numFmtId="0" fontId="27" fillId="0" borderId="6" xfId="0" applyFont="1" applyBorder="1" applyAlignment="1">
      <alignment vertical="center"/>
    </xf>
    <xf numFmtId="4" fontId="27" fillId="2" borderId="6" xfId="0" applyNumberFormat="1" applyFont="1" applyFill="1" applyBorder="1" applyAlignment="1">
      <alignment horizontal="right" vertical="center"/>
    </xf>
    <xf numFmtId="0" fontId="46" fillId="0" borderId="6" xfId="0" applyFont="1" applyBorder="1" applyAlignment="1">
      <alignment vertical="center"/>
    </xf>
    <xf numFmtId="4" fontId="46" fillId="2" borderId="6" xfId="0" applyNumberFormat="1" applyFont="1" applyFill="1" applyBorder="1" applyAlignment="1">
      <alignment horizontal="right" vertical="center"/>
    </xf>
    <xf numFmtId="0" fontId="27" fillId="5" borderId="6" xfId="0" applyFont="1" applyFill="1" applyBorder="1" applyAlignment="1">
      <alignment vertical="center"/>
    </xf>
    <xf numFmtId="0" fontId="27" fillId="5" borderId="6" xfId="0" applyFont="1" applyFill="1" applyBorder="1" applyAlignment="1">
      <alignment horizontal="right" vertical="center"/>
    </xf>
    <xf numFmtId="0" fontId="28" fillId="9" borderId="6" xfId="0" applyFont="1" applyFill="1" applyBorder="1" applyAlignment="1">
      <alignment horizontal="center" vertical="center"/>
    </xf>
    <xf numFmtId="49" fontId="28" fillId="9" borderId="6" xfId="0" applyNumberFormat="1" applyFont="1" applyFill="1" applyBorder="1" applyAlignment="1">
      <alignment horizontal="left" vertical="center" wrapText="1"/>
    </xf>
    <xf numFmtId="4" fontId="28" fillId="9" borderId="6" xfId="0" applyNumberFormat="1" applyFont="1" applyFill="1" applyBorder="1" applyAlignment="1">
      <alignment horizontal="right" vertical="center"/>
    </xf>
    <xf numFmtId="4" fontId="49" fillId="2" borderId="6" xfId="0" applyNumberFormat="1" applyFont="1" applyFill="1" applyBorder="1" applyAlignment="1">
      <alignment horizontal="right" vertical="center"/>
    </xf>
    <xf numFmtId="4" fontId="28" fillId="2" borderId="0" xfId="0" applyNumberFormat="1" applyFont="1" applyFill="1" applyAlignment="1">
      <alignment horizontal="right" vertical="center"/>
    </xf>
    <xf numFmtId="4" fontId="28" fillId="2" borderId="0" xfId="0" applyNumberFormat="1" applyFont="1" applyFill="1" applyAlignment="1">
      <alignment horizontal="center" vertical="center"/>
    </xf>
    <xf numFmtId="4" fontId="27" fillId="9" borderId="6" xfId="0" applyNumberFormat="1" applyFont="1" applyFill="1" applyBorder="1" applyAlignment="1">
      <alignment horizontal="right" vertical="center"/>
    </xf>
    <xf numFmtId="4" fontId="46" fillId="0" borderId="0" xfId="0" applyNumberFormat="1" applyFont="1" applyAlignment="1">
      <alignment horizontal="center" vertical="center"/>
    </xf>
    <xf numFmtId="4" fontId="48" fillId="0" borderId="6" xfId="0" applyNumberFormat="1" applyFont="1" applyBorder="1" applyAlignment="1">
      <alignment horizontal="right" vertical="center"/>
    </xf>
    <xf numFmtId="4" fontId="47" fillId="2" borderId="6" xfId="0" applyNumberFormat="1" applyFont="1" applyFill="1" applyBorder="1" applyAlignment="1">
      <alignment vertical="center"/>
    </xf>
    <xf numFmtId="4" fontId="48" fillId="2" borderId="6" xfId="0" applyNumberFormat="1" applyFont="1" applyFill="1" applyBorder="1" applyAlignment="1">
      <alignment vertical="center"/>
    </xf>
    <xf numFmtId="1" fontId="51" fillId="0" borderId="6" xfId="0" applyNumberFormat="1" applyFont="1" applyBorder="1" applyAlignment="1">
      <alignment horizontal="center" vertical="center"/>
    </xf>
    <xf numFmtId="4" fontId="48" fillId="2" borderId="6" xfId="0" applyNumberFormat="1" applyFont="1" applyFill="1" applyBorder="1" applyAlignment="1">
      <alignment horizontal="right" vertical="center" wrapText="1"/>
    </xf>
    <xf numFmtId="4" fontId="20" fillId="0" borderId="0" xfId="0" applyNumberFormat="1" applyFont="1" applyBorder="1" applyAlignment="1">
      <alignment horizontal="right" vertical="center"/>
    </xf>
    <xf numFmtId="4" fontId="15" fillId="0" borderId="0" xfId="0" applyNumberFormat="1" applyFont="1" applyBorder="1" applyAlignment="1">
      <alignment horizontal="right" vertical="center"/>
    </xf>
    <xf numFmtId="4" fontId="11" fillId="0" borderId="0" xfId="0" applyNumberFormat="1" applyFont="1" applyBorder="1" applyAlignment="1">
      <alignment horizontal="right" vertical="center"/>
    </xf>
    <xf numFmtId="0" fontId="50" fillId="0" borderId="6" xfId="0" applyFont="1" applyBorder="1" applyAlignment="1">
      <alignment vertical="center"/>
    </xf>
    <xf numFmtId="1" fontId="52" fillId="0" borderId="6" xfId="0" applyNumberFormat="1" applyFont="1" applyBorder="1" applyAlignment="1">
      <alignment horizontal="center" vertical="center"/>
    </xf>
    <xf numFmtId="4" fontId="46" fillId="0" borderId="14" xfId="0" applyNumberFormat="1" applyFont="1" applyBorder="1" applyAlignment="1">
      <alignment horizontal="right" vertical="center"/>
    </xf>
    <xf numFmtId="4" fontId="27" fillId="0" borderId="14" xfId="0" applyNumberFormat="1" applyFont="1" applyBorder="1" applyAlignment="1">
      <alignment horizontal="right" vertical="center"/>
    </xf>
    <xf numFmtId="4" fontId="35" fillId="0" borderId="14" xfId="6" applyNumberFormat="1" applyFont="1" applyBorder="1" applyAlignment="1">
      <alignment horizontal="right" vertical="center"/>
    </xf>
    <xf numFmtId="0" fontId="31" fillId="4" borderId="20" xfId="1" applyFont="1" applyFill="1" applyBorder="1" applyAlignment="1">
      <alignment horizontal="center" vertical="center" wrapText="1"/>
    </xf>
    <xf numFmtId="3" fontId="12" fillId="2" borderId="21" xfId="0" applyNumberFormat="1" applyFont="1" applyFill="1" applyBorder="1" applyAlignment="1">
      <alignment horizontal="center" vertical="center" wrapText="1"/>
    </xf>
    <xf numFmtId="3" fontId="12" fillId="2" borderId="22" xfId="0" applyNumberFormat="1" applyFont="1" applyFill="1" applyBorder="1" applyAlignment="1">
      <alignment horizontal="center" vertical="center" wrapText="1"/>
    </xf>
    <xf numFmtId="0" fontId="33" fillId="4" borderId="23" xfId="1" applyFont="1" applyFill="1" applyBorder="1" applyAlignment="1">
      <alignment horizontal="center" vertical="center" wrapText="1"/>
    </xf>
    <xf numFmtId="3" fontId="25" fillId="2" borderId="24" xfId="0" applyNumberFormat="1" applyFont="1" applyFill="1" applyBorder="1" applyAlignment="1">
      <alignment horizontal="center" vertical="center" wrapText="1"/>
    </xf>
    <xf numFmtId="0" fontId="36" fillId="4" borderId="23" xfId="1" applyFont="1" applyFill="1" applyBorder="1" applyAlignment="1">
      <alignment horizontal="center" vertical="center" wrapText="1"/>
    </xf>
    <xf numFmtId="3" fontId="14" fillId="2" borderId="24" xfId="0" applyNumberFormat="1" applyFont="1" applyFill="1" applyBorder="1" applyAlignment="1">
      <alignment horizontal="right" vertical="center" wrapText="1"/>
    </xf>
    <xf numFmtId="49" fontId="12" fillId="0" borderId="23" xfId="6" applyNumberFormat="1" applyFont="1" applyBorder="1" applyAlignment="1">
      <alignment horizontal="left" vertical="center" wrapText="1"/>
    </xf>
    <xf numFmtId="3" fontId="31" fillId="4" borderId="24" xfId="1" applyNumberFormat="1" applyFont="1" applyFill="1" applyBorder="1" applyAlignment="1">
      <alignment horizontal="right" vertical="center"/>
    </xf>
    <xf numFmtId="49" fontId="12" fillId="0" borderId="25" xfId="6" applyNumberFormat="1" applyFont="1" applyBorder="1" applyAlignment="1">
      <alignment horizontal="left" vertical="center" wrapText="1"/>
    </xf>
    <xf numFmtId="4" fontId="53" fillId="0" borderId="26" xfId="0" applyNumberFormat="1" applyFont="1" applyFill="1" applyBorder="1" applyAlignment="1" applyProtection="1">
      <alignment horizontal="right" vertical="center" shrinkToFit="1"/>
      <protection locked="0"/>
    </xf>
    <xf numFmtId="4" fontId="35" fillId="4" borderId="27" xfId="1" applyNumberFormat="1" applyFont="1" applyFill="1" applyBorder="1" applyAlignment="1">
      <alignment horizontal="right" vertical="center" wrapText="1"/>
    </xf>
    <xf numFmtId="3" fontId="31" fillId="4" borderId="27" xfId="1" applyNumberFormat="1" applyFont="1" applyFill="1" applyBorder="1" applyAlignment="1">
      <alignment horizontal="right" vertical="center"/>
    </xf>
    <xf numFmtId="3" fontId="31" fillId="4" borderId="28" xfId="1" applyNumberFormat="1" applyFont="1" applyFill="1" applyBorder="1" applyAlignment="1">
      <alignment horizontal="right" vertical="center"/>
    </xf>
    <xf numFmtId="3" fontId="0" fillId="0" borderId="0" xfId="0" applyNumberFormat="1"/>
    <xf numFmtId="4" fontId="0" fillId="0" borderId="0" xfId="0" applyNumberFormat="1"/>
    <xf numFmtId="0" fontId="54" fillId="0" borderId="29" xfId="0" applyFont="1" applyBorder="1" applyAlignment="1">
      <alignment horizontal="center" vertical="center" wrapText="1"/>
    </xf>
    <xf numFmtId="0" fontId="54" fillId="0" borderId="30" xfId="0" applyFont="1" applyBorder="1" applyAlignment="1">
      <alignment horizontal="center" vertical="center"/>
    </xf>
    <xf numFmtId="3" fontId="54" fillId="0" borderId="30" xfId="0" applyNumberFormat="1" applyFont="1" applyBorder="1" applyAlignment="1">
      <alignment horizontal="center" vertical="center" wrapText="1"/>
    </xf>
    <xf numFmtId="4" fontId="54" fillId="18" borderId="30" xfId="0" applyNumberFormat="1" applyFont="1" applyFill="1" applyBorder="1" applyAlignment="1">
      <alignment horizontal="center" vertical="center" wrapText="1"/>
    </xf>
    <xf numFmtId="4" fontId="54" fillId="18" borderId="31" xfId="0" applyNumberFormat="1" applyFont="1" applyFill="1" applyBorder="1" applyAlignment="1">
      <alignment horizontal="center" wrapText="1"/>
    </xf>
    <xf numFmtId="0" fontId="54" fillId="18" borderId="32" xfId="0" applyFont="1" applyFill="1" applyBorder="1" applyAlignment="1">
      <alignment horizontal="center" vertical="center"/>
    </xf>
    <xf numFmtId="0" fontId="0" fillId="0" borderId="33" xfId="0" applyBorder="1"/>
    <xf numFmtId="0" fontId="0" fillId="0" borderId="34" xfId="0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18" borderId="34" xfId="0" applyNumberFormat="1" applyFill="1" applyBorder="1" applyAlignment="1">
      <alignment horizontal="center"/>
    </xf>
    <xf numFmtId="0" fontId="0" fillId="18" borderId="35" xfId="0" applyFill="1" applyBorder="1" applyAlignment="1">
      <alignment horizontal="center" wrapText="1"/>
    </xf>
    <xf numFmtId="0" fontId="54" fillId="0" borderId="36" xfId="0" applyFont="1" applyBorder="1" applyAlignment="1">
      <alignment horizontal="center"/>
    </xf>
    <xf numFmtId="0" fontId="54" fillId="0" borderId="6" xfId="0" applyFont="1" applyBorder="1"/>
    <xf numFmtId="3" fontId="0" fillId="0" borderId="6" xfId="0" applyNumberFormat="1" applyBorder="1"/>
    <xf numFmtId="4" fontId="0" fillId="18" borderId="6" xfId="0" applyNumberFormat="1" applyFill="1" applyBorder="1"/>
    <xf numFmtId="0" fontId="0" fillId="18" borderId="37" xfId="0" applyFill="1" applyBorder="1"/>
    <xf numFmtId="0" fontId="0" fillId="0" borderId="36" xfId="0" applyBorder="1"/>
    <xf numFmtId="0" fontId="0" fillId="0" borderId="6" xfId="0" applyFont="1" applyBorder="1"/>
    <xf numFmtId="3" fontId="56" fillId="0" borderId="6" xfId="0" applyNumberFormat="1" applyFont="1" applyBorder="1"/>
    <xf numFmtId="4" fontId="48" fillId="18" borderId="6" xfId="0" applyNumberFormat="1" applyFont="1" applyFill="1" applyBorder="1"/>
    <xf numFmtId="4" fontId="0" fillId="18" borderId="37" xfId="0" applyNumberFormat="1" applyFill="1" applyBorder="1"/>
    <xf numFmtId="0" fontId="0" fillId="0" borderId="6" xfId="0" applyBorder="1"/>
    <xf numFmtId="4" fontId="54" fillId="18" borderId="6" xfId="0" applyNumberFormat="1" applyFont="1" applyFill="1" applyBorder="1"/>
    <xf numFmtId="0" fontId="55" fillId="0" borderId="6" xfId="0" applyFont="1" applyBorder="1"/>
    <xf numFmtId="2" fontId="0" fillId="18" borderId="37" xfId="0" applyNumberFormat="1" applyFill="1" applyBorder="1"/>
    <xf numFmtId="4" fontId="57" fillId="18" borderId="6" xfId="0" applyNumberFormat="1" applyFont="1" applyFill="1" applyBorder="1"/>
    <xf numFmtId="4" fontId="0" fillId="18" borderId="6" xfId="0" applyNumberFormat="1" applyFont="1" applyFill="1" applyBorder="1"/>
    <xf numFmtId="3" fontId="55" fillId="0" borderId="6" xfId="0" applyNumberFormat="1" applyFont="1" applyBorder="1"/>
    <xf numFmtId="4" fontId="55" fillId="18" borderId="6" xfId="0" applyNumberFormat="1" applyFont="1" applyFill="1" applyBorder="1"/>
    <xf numFmtId="0" fontId="55" fillId="0" borderId="6" xfId="0" applyFont="1" applyBorder="1" applyAlignment="1">
      <alignment horizontal="center"/>
    </xf>
    <xf numFmtId="3" fontId="54" fillId="0" borderId="6" xfId="0" applyNumberFormat="1" applyFont="1" applyBorder="1"/>
    <xf numFmtId="4" fontId="54" fillId="18" borderId="37" xfId="0" applyNumberFormat="1" applyFont="1" applyFill="1" applyBorder="1"/>
    <xf numFmtId="2" fontId="54" fillId="18" borderId="37" xfId="0" applyNumberFormat="1" applyFont="1" applyFill="1" applyBorder="1"/>
    <xf numFmtId="0" fontId="0" fillId="0" borderId="38" xfId="0" applyBorder="1"/>
    <xf numFmtId="0" fontId="54" fillId="0" borderId="39" xfId="0" applyFont="1" applyBorder="1" applyAlignment="1">
      <alignment horizontal="center" wrapText="1"/>
    </xf>
    <xf numFmtId="3" fontId="55" fillId="0" borderId="39" xfId="0" applyNumberFormat="1" applyFont="1" applyBorder="1"/>
    <xf numFmtId="4" fontId="55" fillId="0" borderId="39" xfId="0" applyNumberFormat="1" applyFont="1" applyBorder="1"/>
    <xf numFmtId="4" fontId="0" fillId="0" borderId="39" xfId="0" applyNumberFormat="1" applyBorder="1"/>
    <xf numFmtId="0" fontId="55" fillId="0" borderId="0" xfId="0" applyFont="1"/>
    <xf numFmtId="0" fontId="56" fillId="0" borderId="0" xfId="0" applyFont="1"/>
    <xf numFmtId="0" fontId="55" fillId="4" borderId="0" xfId="0" applyFont="1" applyFill="1" applyBorder="1" applyAlignment="1">
      <alignment wrapText="1"/>
    </xf>
    <xf numFmtId="3" fontId="0" fillId="4" borderId="0" xfId="0" applyNumberFormat="1" applyFill="1" applyBorder="1"/>
    <xf numFmtId="4" fontId="54" fillId="4" borderId="0" xfId="0" applyNumberFormat="1" applyFont="1" applyFill="1" applyBorder="1"/>
    <xf numFmtId="4" fontId="72" fillId="0" borderId="0" xfId="0" applyNumberFormat="1" applyFont="1" applyAlignment="1">
      <alignment vertical="center"/>
    </xf>
    <xf numFmtId="3" fontId="72" fillId="0" borderId="0" xfId="0" applyNumberFormat="1" applyFont="1" applyAlignment="1">
      <alignment vertical="center"/>
    </xf>
    <xf numFmtId="3" fontId="73" fillId="0" borderId="0" xfId="0" applyNumberFormat="1" applyFont="1" applyAlignment="1">
      <alignment vertical="center"/>
    </xf>
    <xf numFmtId="4" fontId="72" fillId="0" borderId="41" xfId="0" applyNumberFormat="1" applyFont="1" applyBorder="1" applyAlignment="1">
      <alignment vertical="center"/>
    </xf>
    <xf numFmtId="4" fontId="71" fillId="18" borderId="42" xfId="0" applyNumberFormat="1" applyFont="1" applyFill="1" applyBorder="1" applyAlignment="1" applyProtection="1">
      <alignment horizontal="right" vertical="center" shrinkToFit="1"/>
      <protection locked="0"/>
    </xf>
    <xf numFmtId="4" fontId="74" fillId="18" borderId="6" xfId="0" applyNumberFormat="1" applyFont="1" applyFill="1" applyBorder="1"/>
    <xf numFmtId="4" fontId="0" fillId="0" borderId="40" xfId="0" applyNumberFormat="1" applyBorder="1"/>
    <xf numFmtId="0" fontId="75" fillId="0" borderId="0" xfId="0" applyFont="1" applyAlignment="1">
      <alignment vertical="center"/>
    </xf>
    <xf numFmtId="165" fontId="55" fillId="0" borderId="0" xfId="0" applyNumberFormat="1" applyFont="1"/>
    <xf numFmtId="4" fontId="55" fillId="0" borderId="0" xfId="0" applyNumberFormat="1" applyFont="1"/>
    <xf numFmtId="4" fontId="54" fillId="0" borderId="0" xfId="0" applyNumberFormat="1" applyFont="1"/>
    <xf numFmtId="0" fontId="54" fillId="0" borderId="0" xfId="0" applyFont="1"/>
    <xf numFmtId="165" fontId="56" fillId="0" borderId="0" xfId="0" applyNumberFormat="1" applyFont="1"/>
    <xf numFmtId="4" fontId="56" fillId="0" borderId="0" xfId="0" applyNumberFormat="1" applyFont="1"/>
    <xf numFmtId="165" fontId="0" fillId="0" borderId="0" xfId="0" applyNumberFormat="1"/>
    <xf numFmtId="165" fontId="54" fillId="0" borderId="0" xfId="0" applyNumberFormat="1" applyFont="1"/>
    <xf numFmtId="10" fontId="55" fillId="0" borderId="0" xfId="0" applyNumberFormat="1" applyFont="1" applyAlignment="1">
      <alignment horizontal="left"/>
    </xf>
    <xf numFmtId="0" fontId="0" fillId="0" borderId="0" xfId="0" applyAlignment="1"/>
    <xf numFmtId="10" fontId="55" fillId="0" borderId="0" xfId="0" applyNumberFormat="1" applyFont="1"/>
    <xf numFmtId="0" fontId="76" fillId="0" borderId="0" xfId="0" applyFont="1"/>
    <xf numFmtId="4" fontId="16" fillId="0" borderId="0" xfId="0" applyNumberFormat="1" applyFont="1" applyAlignment="1">
      <alignment vertical="center"/>
    </xf>
    <xf numFmtId="0" fontId="0" fillId="4" borderId="0" xfId="0" applyFill="1" applyBorder="1"/>
    <xf numFmtId="4" fontId="0" fillId="4" borderId="0" xfId="0" applyNumberFormat="1" applyFill="1" applyBorder="1"/>
    <xf numFmtId="0" fontId="43" fillId="4" borderId="0" xfId="0" applyFont="1" applyFill="1" applyBorder="1"/>
    <xf numFmtId="0" fontId="41" fillId="4" borderId="0" xfId="0" applyFont="1" applyFill="1" applyBorder="1"/>
    <xf numFmtId="0" fontId="0" fillId="4" borderId="0" xfId="0" applyFill="1" applyBorder="1" applyAlignment="1">
      <alignment vertical="center"/>
    </xf>
    <xf numFmtId="0" fontId="55" fillId="4" borderId="0" xfId="0" applyFont="1" applyFill="1" applyBorder="1"/>
    <xf numFmtId="0" fontId="56" fillId="4" borderId="0" xfId="0" applyFont="1" applyFill="1" applyBorder="1"/>
    <xf numFmtId="0" fontId="55" fillId="4" borderId="0" xfId="0" applyFont="1" applyFill="1" applyBorder="1" applyAlignment="1">
      <alignment horizontal="center" wrapText="1"/>
    </xf>
    <xf numFmtId="0" fontId="55" fillId="4" borderId="0" xfId="0" applyFont="1" applyFill="1" applyBorder="1" applyAlignment="1">
      <alignment horizontal="center" vertical="center"/>
    </xf>
    <xf numFmtId="3" fontId="54" fillId="4" borderId="0" xfId="0" applyNumberFormat="1" applyFont="1" applyFill="1" applyBorder="1" applyAlignment="1">
      <alignment horizontal="center" vertical="center" wrapText="1"/>
    </xf>
    <xf numFmtId="4" fontId="54" fillId="4" borderId="0" xfId="0" applyNumberFormat="1" applyFont="1" applyFill="1" applyBorder="1" applyAlignment="1">
      <alignment horizontal="center" vertical="center" wrapText="1"/>
    </xf>
    <xf numFmtId="0" fontId="54" fillId="4" borderId="0" xfId="0" applyFont="1" applyFill="1" applyBorder="1" applyAlignment="1">
      <alignment vertical="center"/>
    </xf>
    <xf numFmtId="0" fontId="54" fillId="4" borderId="0" xfId="0" applyFont="1" applyFill="1" applyBorder="1" applyAlignment="1">
      <alignment vertical="center" wrapText="1"/>
    </xf>
    <xf numFmtId="0" fontId="54" fillId="4" borderId="0" xfId="0" applyFont="1" applyFill="1" applyBorder="1" applyAlignment="1">
      <alignment horizontal="center"/>
    </xf>
    <xf numFmtId="3" fontId="0" fillId="4" borderId="0" xfId="0" applyNumberFormat="1" applyFont="1" applyFill="1" applyBorder="1"/>
    <xf numFmtId="2" fontId="54" fillId="4" borderId="0" xfId="0" applyNumberFormat="1" applyFont="1" applyFill="1" applyBorder="1"/>
    <xf numFmtId="0" fontId="56" fillId="4" borderId="0" xfId="0" applyFont="1" applyFill="1" applyBorder="1" applyAlignment="1">
      <alignment horizontal="center"/>
    </xf>
    <xf numFmtId="0" fontId="56" fillId="4" borderId="0" xfId="0" applyFont="1" applyFill="1" applyBorder="1" applyAlignment="1">
      <alignment wrapText="1"/>
    </xf>
    <xf numFmtId="3" fontId="56" fillId="4" borderId="0" xfId="0" applyNumberFormat="1" applyFont="1" applyFill="1" applyBorder="1"/>
    <xf numFmtId="4" fontId="56" fillId="4" borderId="0" xfId="0" applyNumberFormat="1" applyFont="1" applyFill="1" applyBorder="1"/>
    <xf numFmtId="4" fontId="55" fillId="4" borderId="0" xfId="0" applyNumberFormat="1" applyFont="1" applyFill="1" applyBorder="1"/>
    <xf numFmtId="1" fontId="54" fillId="4" borderId="0" xfId="0" applyNumberFormat="1" applyFont="1" applyFill="1" applyBorder="1" applyAlignment="1">
      <alignment horizontal="center" vertical="center" wrapText="1"/>
    </xf>
    <xf numFmtId="0" fontId="54" fillId="4" borderId="0" xfId="0" applyFont="1" applyFill="1" applyBorder="1"/>
    <xf numFmtId="3" fontId="55" fillId="4" borderId="0" xfId="0" applyNumberFormat="1" applyFont="1" applyFill="1" applyBorder="1"/>
    <xf numFmtId="4" fontId="0" fillId="4" borderId="0" xfId="0" applyNumberFormat="1" applyFont="1" applyFill="1" applyBorder="1"/>
    <xf numFmtId="2" fontId="0" fillId="4" borderId="0" xfId="0" applyNumberFormat="1" applyFont="1" applyFill="1" applyBorder="1"/>
    <xf numFmtId="0" fontId="55" fillId="4" borderId="0" xfId="0" applyFont="1" applyFill="1" applyBorder="1" applyAlignment="1"/>
    <xf numFmtId="0" fontId="43" fillId="4" borderId="0" xfId="0" applyFont="1" applyFill="1" applyBorder="1" applyAlignment="1"/>
    <xf numFmtId="3" fontId="44" fillId="4" borderId="0" xfId="0" applyNumberFormat="1" applyFont="1" applyFill="1" applyBorder="1"/>
    <xf numFmtId="0" fontId="0" fillId="4" borderId="0" xfId="0" applyFill="1" applyBorder="1" applyAlignment="1">
      <alignment horizontal="center"/>
    </xf>
    <xf numFmtId="3" fontId="0" fillId="4" borderId="0" xfId="0" applyNumberFormat="1" applyFill="1" applyBorder="1" applyAlignment="1">
      <alignment horizontal="center"/>
    </xf>
    <xf numFmtId="1" fontId="0" fillId="4" borderId="0" xfId="0" applyNumberFormat="1" applyFill="1" applyBorder="1" applyAlignment="1">
      <alignment horizontal="center"/>
    </xf>
    <xf numFmtId="0" fontId="0" fillId="4" borderId="0" xfId="0" applyFill="1" applyBorder="1" applyAlignment="1">
      <alignment horizontal="right"/>
    </xf>
    <xf numFmtId="4" fontId="0" fillId="4" borderId="0" xfId="0" applyNumberFormat="1" applyFill="1" applyBorder="1" applyAlignment="1">
      <alignment horizontal="center"/>
    </xf>
    <xf numFmtId="4" fontId="0" fillId="4" borderId="0" xfId="0" applyNumberFormat="1" applyFill="1" applyBorder="1" applyAlignment="1">
      <alignment horizontal="right"/>
    </xf>
    <xf numFmtId="3" fontId="54" fillId="4" borderId="0" xfId="0" applyNumberFormat="1" applyFont="1" applyFill="1" applyBorder="1"/>
    <xf numFmtId="4" fontId="60" fillId="4" borderId="0" xfId="0" applyNumberFormat="1" applyFont="1" applyFill="1" applyBorder="1"/>
    <xf numFmtId="2" fontId="0" fillId="4" borderId="0" xfId="0" applyNumberFormat="1" applyFill="1" applyBorder="1"/>
    <xf numFmtId="4" fontId="61" fillId="4" borderId="0" xfId="0" applyNumberFormat="1" applyFont="1" applyFill="1" applyBorder="1"/>
    <xf numFmtId="0" fontId="55" fillId="4" borderId="0" xfId="0" applyFont="1" applyFill="1" applyBorder="1" applyAlignment="1">
      <alignment horizontal="center"/>
    </xf>
    <xf numFmtId="4" fontId="44" fillId="4" borderId="0" xfId="0" applyNumberFormat="1" applyFont="1" applyFill="1" applyBorder="1"/>
    <xf numFmtId="4" fontId="62" fillId="4" borderId="0" xfId="0" applyNumberFormat="1" applyFont="1" applyFill="1" applyBorder="1"/>
    <xf numFmtId="0" fontId="64" fillId="4" borderId="0" xfId="0" applyFont="1" applyFill="1" applyBorder="1"/>
    <xf numFmtId="0" fontId="65" fillId="4" borderId="0" xfId="0" applyFont="1" applyFill="1" applyBorder="1"/>
    <xf numFmtId="0" fontId="54" fillId="4" borderId="0" xfId="0" applyFont="1" applyFill="1" applyBorder="1" applyAlignment="1">
      <alignment wrapText="1"/>
    </xf>
    <xf numFmtId="0" fontId="54" fillId="4" borderId="0" xfId="0" applyFont="1" applyFill="1" applyBorder="1" applyAlignment="1">
      <alignment horizontal="center" vertical="center" wrapText="1"/>
    </xf>
    <xf numFmtId="0" fontId="54" fillId="4" borderId="0" xfId="0" applyFont="1" applyFill="1" applyBorder="1" applyAlignment="1">
      <alignment horizontal="center" wrapText="1"/>
    </xf>
    <xf numFmtId="4" fontId="0" fillId="4" borderId="0" xfId="0" applyNumberFormat="1" applyFont="1" applyFill="1" applyBorder="1" applyAlignment="1">
      <alignment horizontal="center" wrapText="1"/>
    </xf>
    <xf numFmtId="4" fontId="54" fillId="4" borderId="0" xfId="0" applyNumberFormat="1" applyFont="1" applyFill="1" applyBorder="1" applyAlignment="1">
      <alignment horizontal="center" wrapText="1"/>
    </xf>
    <xf numFmtId="1" fontId="54" fillId="4" borderId="0" xfId="0" applyNumberFormat="1" applyFont="1" applyFill="1" applyBorder="1" applyAlignment="1">
      <alignment horizontal="center"/>
    </xf>
    <xf numFmtId="3" fontId="54" fillId="4" borderId="0" xfId="0" applyNumberFormat="1" applyFont="1" applyFill="1" applyBorder="1" applyAlignment="1">
      <alignment horizontal="center"/>
    </xf>
    <xf numFmtId="0" fontId="55" fillId="4" borderId="0" xfId="0" applyFont="1" applyFill="1" applyBorder="1" applyAlignment="1">
      <alignment horizontal="left"/>
    </xf>
    <xf numFmtId="0" fontId="56" fillId="4" borderId="0" xfId="0" applyFont="1" applyFill="1" applyBorder="1" applyAlignment="1">
      <alignment horizontal="left"/>
    </xf>
    <xf numFmtId="2" fontId="55" fillId="4" borderId="0" xfId="0" applyNumberFormat="1" applyFont="1" applyFill="1" applyBorder="1"/>
    <xf numFmtId="0" fontId="66" fillId="4" borderId="0" xfId="0" applyFont="1" applyFill="1" applyBorder="1" applyAlignment="1"/>
    <xf numFmtId="2" fontId="54" fillId="4" borderId="0" xfId="0" applyNumberFormat="1" applyFont="1" applyFill="1" applyBorder="1" applyAlignment="1">
      <alignment horizontal="center"/>
    </xf>
    <xf numFmtId="4" fontId="67" fillId="4" borderId="0" xfId="0" applyNumberFormat="1" applyFont="1" applyFill="1" applyBorder="1"/>
    <xf numFmtId="0" fontId="44" fillId="4" borderId="0" xfId="0" applyFont="1" applyFill="1" applyBorder="1"/>
    <xf numFmtId="4" fontId="68" fillId="4" borderId="0" xfId="0" applyNumberFormat="1" applyFont="1" applyFill="1" applyBorder="1"/>
    <xf numFmtId="165" fontId="55" fillId="4" borderId="0" xfId="0" applyNumberFormat="1" applyFont="1" applyFill="1" applyBorder="1" applyAlignment="1"/>
    <xf numFmtId="0" fontId="69" fillId="4" borderId="0" xfId="0" applyFont="1" applyFill="1" applyBorder="1"/>
    <xf numFmtId="3" fontId="70" fillId="4" borderId="0" xfId="0" applyNumberFormat="1" applyFont="1" applyFill="1" applyBorder="1"/>
    <xf numFmtId="4" fontId="70" fillId="4" borderId="0" xfId="0" applyNumberFormat="1" applyFont="1" applyFill="1" applyBorder="1"/>
    <xf numFmtId="0" fontId="70" fillId="4" borderId="0" xfId="0" applyFont="1" applyFill="1" applyBorder="1"/>
    <xf numFmtId="0" fontId="62" fillId="4" borderId="0" xfId="0" applyFont="1" applyFill="1" applyBorder="1" applyAlignment="1">
      <alignment horizontal="left"/>
    </xf>
    <xf numFmtId="0" fontId="56" fillId="4" borderId="0" xfId="0" applyFont="1" applyFill="1" applyBorder="1" applyAlignment="1">
      <alignment horizontal="right"/>
    </xf>
    <xf numFmtId="0" fontId="0" fillId="4" borderId="0" xfId="0" applyFont="1" applyFill="1" applyBorder="1" applyAlignment="1">
      <alignment horizontal="righ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61" fillId="4" borderId="0" xfId="0" applyFont="1" applyFill="1" applyBorder="1" applyAlignment="1">
      <alignment horizontal="center"/>
    </xf>
    <xf numFmtId="4" fontId="0" fillId="4" borderId="0" xfId="0" applyNumberFormat="1" applyFill="1" applyBorder="1" applyAlignment="1"/>
    <xf numFmtId="3" fontId="14" fillId="4" borderId="0" xfId="0" applyNumberFormat="1" applyFont="1" applyFill="1" applyAlignment="1">
      <alignment vertical="center"/>
    </xf>
    <xf numFmtId="4" fontId="14" fillId="8" borderId="0" xfId="0" applyNumberFormat="1" applyFont="1" applyFill="1" applyAlignment="1">
      <alignment horizontal="right" vertical="center"/>
    </xf>
    <xf numFmtId="4" fontId="14" fillId="0" borderId="0" xfId="0" applyNumberFormat="1" applyFont="1" applyAlignment="1">
      <alignment horizontal="right" vertical="center"/>
    </xf>
    <xf numFmtId="0" fontId="12" fillId="8" borderId="14" xfId="0" applyFont="1" applyFill="1" applyBorder="1" applyAlignment="1">
      <alignment horizontal="center" vertical="center" wrapText="1"/>
    </xf>
    <xf numFmtId="3" fontId="12" fillId="8" borderId="14" xfId="0" applyNumberFormat="1" applyFont="1" applyFill="1" applyBorder="1" applyAlignment="1">
      <alignment horizontal="right" vertical="center" wrapText="1"/>
    </xf>
    <xf numFmtId="1" fontId="12" fillId="8" borderId="14" xfId="0" applyNumberFormat="1" applyFont="1" applyFill="1" applyBorder="1" applyAlignment="1">
      <alignment horizontal="center" vertical="center" wrapText="1"/>
    </xf>
    <xf numFmtId="4" fontId="14" fillId="0" borderId="14" xfId="0" applyNumberFormat="1" applyFont="1" applyBorder="1" applyAlignment="1">
      <alignment horizontal="center" vertical="center"/>
    </xf>
    <xf numFmtId="4" fontId="14" fillId="0" borderId="14" xfId="0" applyNumberFormat="1" applyFont="1" applyBorder="1" applyAlignment="1">
      <alignment horizontal="right" vertical="center"/>
    </xf>
    <xf numFmtId="3" fontId="77" fillId="12" borderId="14" xfId="0" applyNumberFormat="1" applyFont="1" applyFill="1" applyBorder="1" applyAlignment="1">
      <alignment horizontal="left" vertical="center"/>
    </xf>
    <xf numFmtId="0" fontId="77" fillId="12" borderId="14" xfId="0" applyFont="1" applyFill="1" applyBorder="1" applyAlignment="1">
      <alignment horizontal="left" vertical="center" wrapText="1"/>
    </xf>
    <xf numFmtId="4" fontId="14" fillId="12" borderId="14" xfId="0" applyNumberFormat="1" applyFont="1" applyFill="1" applyBorder="1" applyAlignment="1">
      <alignment horizontal="right" vertical="center" wrapText="1"/>
    </xf>
    <xf numFmtId="3" fontId="77" fillId="14" borderId="14" xfId="0" applyNumberFormat="1" applyFont="1" applyFill="1" applyBorder="1" applyAlignment="1">
      <alignment horizontal="left" vertical="center"/>
    </xf>
    <xf numFmtId="3" fontId="77" fillId="14" borderId="14" xfId="0" applyNumberFormat="1" applyFont="1" applyFill="1" applyBorder="1" applyAlignment="1">
      <alignment horizontal="left" vertical="center" wrapText="1"/>
    </xf>
    <xf numFmtId="4" fontId="28" fillId="14" borderId="14" xfId="0" applyNumberFormat="1" applyFont="1" applyFill="1" applyBorder="1" applyAlignment="1">
      <alignment horizontal="right" vertical="center" wrapText="1"/>
    </xf>
    <xf numFmtId="4" fontId="14" fillId="14" borderId="14" xfId="0" applyNumberFormat="1" applyFont="1" applyFill="1" applyBorder="1" applyAlignment="1">
      <alignment horizontal="right" vertical="center" wrapText="1"/>
    </xf>
    <xf numFmtId="3" fontId="12" fillId="15" borderId="14" xfId="0" applyNumberFormat="1" applyFont="1" applyFill="1" applyBorder="1" applyAlignment="1">
      <alignment horizontal="left" vertical="center"/>
    </xf>
    <xf numFmtId="4" fontId="27" fillId="16" borderId="14" xfId="0" applyNumberFormat="1" applyFont="1" applyFill="1" applyBorder="1" applyAlignment="1">
      <alignment horizontal="right" vertical="center"/>
    </xf>
    <xf numFmtId="4" fontId="12" fillId="16" borderId="14" xfId="0" applyNumberFormat="1" applyFont="1" applyFill="1" applyBorder="1" applyAlignment="1">
      <alignment vertical="center"/>
    </xf>
    <xf numFmtId="0" fontId="12" fillId="8" borderId="14" xfId="0" applyFont="1" applyFill="1" applyBorder="1" applyAlignment="1">
      <alignment horizontal="right" vertical="center"/>
    </xf>
    <xf numFmtId="0" fontId="12" fillId="8" borderId="14" xfId="0" applyFont="1" applyFill="1" applyBorder="1" applyAlignment="1">
      <alignment horizontal="left" vertical="center" wrapText="1"/>
    </xf>
    <xf numFmtId="4" fontId="12" fillId="0" borderId="14" xfId="0" applyNumberFormat="1" applyFont="1" applyBorder="1" applyAlignment="1">
      <alignment horizontal="right" vertical="center"/>
    </xf>
    <xf numFmtId="0" fontId="14" fillId="0" borderId="14" xfId="0" applyFont="1" applyBorder="1" applyAlignment="1">
      <alignment horizontal="center" vertical="center"/>
    </xf>
    <xf numFmtId="4" fontId="28" fillId="0" borderId="14" xfId="0" applyNumberFormat="1" applyFont="1" applyBorder="1" applyAlignment="1">
      <alignment horizontal="right"/>
    </xf>
    <xf numFmtId="4" fontId="14" fillId="0" borderId="14" xfId="0" applyNumberFormat="1" applyFont="1" applyBorder="1"/>
    <xf numFmtId="0" fontId="12" fillId="0" borderId="14" xfId="0" applyFont="1" applyBorder="1" applyAlignment="1">
      <alignment horizontal="center" vertical="center"/>
    </xf>
    <xf numFmtId="4" fontId="27" fillId="0" borderId="14" xfId="0" applyNumberFormat="1" applyFont="1" applyBorder="1" applyAlignment="1">
      <alignment horizontal="right"/>
    </xf>
    <xf numFmtId="4" fontId="12" fillId="0" borderId="14" xfId="0" applyNumberFormat="1" applyFont="1" applyBorder="1"/>
    <xf numFmtId="0" fontId="13" fillId="0" borderId="14" xfId="0" applyFont="1" applyBorder="1" applyAlignment="1">
      <alignment horizontal="center" vertical="center"/>
    </xf>
    <xf numFmtId="4" fontId="13" fillId="0" borderId="14" xfId="0" applyNumberFormat="1" applyFont="1" applyBorder="1" applyAlignment="1">
      <alignment horizontal="right" vertical="center"/>
    </xf>
    <xf numFmtId="4" fontId="28" fillId="0" borderId="14" xfId="0" applyNumberFormat="1" applyFont="1" applyBorder="1" applyAlignment="1">
      <alignment horizontal="right" vertical="center"/>
    </xf>
    <xf numFmtId="4" fontId="27" fillId="8" borderId="14" xfId="0" applyNumberFormat="1" applyFont="1" applyFill="1" applyBorder="1" applyAlignment="1">
      <alignment horizontal="right" vertical="center"/>
    </xf>
    <xf numFmtId="0" fontId="14" fillId="8" borderId="14" xfId="0" applyFont="1" applyFill="1" applyBorder="1" applyAlignment="1">
      <alignment horizontal="center" vertical="center"/>
    </xf>
    <xf numFmtId="0" fontId="14" fillId="8" borderId="14" xfId="0" applyFont="1" applyFill="1" applyBorder="1" applyAlignment="1">
      <alignment horizontal="left" vertical="center" wrapText="1"/>
    </xf>
    <xf numFmtId="4" fontId="28" fillId="8" borderId="14" xfId="0" applyNumberFormat="1" applyFont="1" applyFill="1" applyBorder="1" applyAlignment="1">
      <alignment horizontal="right" vertical="center"/>
    </xf>
    <xf numFmtId="4" fontId="14" fillId="8" borderId="14" xfId="0" applyNumberFormat="1" applyFont="1" applyFill="1" applyBorder="1" applyAlignment="1">
      <alignment horizontal="right" vertical="center"/>
    </xf>
    <xf numFmtId="0" fontId="12" fillId="8" borderId="14" xfId="0" applyFont="1" applyFill="1" applyBorder="1" applyAlignment="1">
      <alignment horizontal="center" vertical="center"/>
    </xf>
    <xf numFmtId="0" fontId="13" fillId="8" borderId="14" xfId="0" applyFont="1" applyFill="1" applyBorder="1" applyAlignment="1">
      <alignment horizontal="center" vertical="center"/>
    </xf>
    <xf numFmtId="4" fontId="46" fillId="8" borderId="14" xfId="0" applyNumberFormat="1" applyFont="1" applyFill="1" applyBorder="1" applyAlignment="1">
      <alignment horizontal="right" vertical="center"/>
    </xf>
    <xf numFmtId="4" fontId="27" fillId="15" borderId="14" xfId="0" applyNumberFormat="1" applyFont="1" applyFill="1" applyBorder="1" applyAlignment="1">
      <alignment horizontal="right" vertical="center"/>
    </xf>
    <xf numFmtId="4" fontId="12" fillId="15" borderId="14" xfId="0" applyNumberFormat="1" applyFont="1" applyFill="1" applyBorder="1" applyAlignment="1">
      <alignment horizontal="right" vertical="center"/>
    </xf>
    <xf numFmtId="4" fontId="12" fillId="16" borderId="14" xfId="0" applyNumberFormat="1" applyFont="1" applyFill="1" applyBorder="1" applyAlignment="1">
      <alignment horizontal="right" vertical="center"/>
    </xf>
    <xf numFmtId="3" fontId="12" fillId="16" borderId="14" xfId="0" applyNumberFormat="1" applyFont="1" applyFill="1" applyBorder="1" applyAlignment="1">
      <alignment horizontal="left" vertical="center"/>
    </xf>
    <xf numFmtId="4" fontId="12" fillId="0" borderId="14" xfId="0" applyNumberFormat="1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4" fontId="14" fillId="13" borderId="14" xfId="0" applyNumberFormat="1" applyFont="1" applyFill="1" applyBorder="1" applyAlignment="1">
      <alignment horizontal="right" vertical="center"/>
    </xf>
    <xf numFmtId="4" fontId="14" fillId="16" borderId="14" xfId="0" applyNumberFormat="1" applyFont="1" applyFill="1" applyBorder="1" applyAlignment="1">
      <alignment horizontal="right" vertical="center"/>
    </xf>
    <xf numFmtId="4" fontId="14" fillId="4" borderId="14" xfId="0" applyNumberFormat="1" applyFont="1" applyFill="1" applyBorder="1" applyAlignment="1">
      <alignment horizontal="right" vertical="center"/>
    </xf>
    <xf numFmtId="0" fontId="13" fillId="17" borderId="14" xfId="0" applyFont="1" applyFill="1" applyBorder="1" applyAlignment="1">
      <alignment horizontal="center" vertical="center"/>
    </xf>
    <xf numFmtId="0" fontId="13" fillId="17" borderId="14" xfId="0" applyFont="1" applyFill="1" applyBorder="1" applyAlignment="1">
      <alignment horizontal="left" vertical="center" wrapText="1"/>
    </xf>
    <xf numFmtId="4" fontId="48" fillId="17" borderId="14" xfId="0" applyNumberFormat="1" applyFont="1" applyFill="1" applyBorder="1" applyAlignment="1">
      <alignment horizontal="right" vertical="center"/>
    </xf>
    <xf numFmtId="4" fontId="13" fillId="17" borderId="14" xfId="0" applyNumberFormat="1" applyFont="1" applyFill="1" applyBorder="1" applyAlignment="1">
      <alignment horizontal="right" vertical="center"/>
    </xf>
    <xf numFmtId="4" fontId="14" fillId="17" borderId="14" xfId="0" applyNumberFormat="1" applyFont="1" applyFill="1" applyBorder="1" applyAlignment="1">
      <alignment horizontal="right" vertical="center"/>
    </xf>
    <xf numFmtId="0" fontId="13" fillId="13" borderId="14" xfId="0" applyFont="1" applyFill="1" applyBorder="1" applyAlignment="1">
      <alignment horizontal="center" vertical="center"/>
    </xf>
    <xf numFmtId="0" fontId="13" fillId="13" borderId="14" xfId="0" applyFont="1" applyFill="1" applyBorder="1" applyAlignment="1">
      <alignment horizontal="left" vertical="center" wrapText="1"/>
    </xf>
    <xf numFmtId="4" fontId="46" fillId="13" borderId="14" xfId="0" applyNumberFormat="1" applyFont="1" applyFill="1" applyBorder="1" applyAlignment="1">
      <alignment horizontal="right" vertical="center"/>
    </xf>
    <xf numFmtId="4" fontId="13" fillId="13" borderId="14" xfId="0" applyNumberFormat="1" applyFont="1" applyFill="1" applyBorder="1" applyAlignment="1">
      <alignment horizontal="right" vertical="center"/>
    </xf>
    <xf numFmtId="0" fontId="12" fillId="16" borderId="14" xfId="0" applyFont="1" applyFill="1" applyBorder="1" applyAlignment="1">
      <alignment horizontal="left" vertical="center"/>
    </xf>
    <xf numFmtId="0" fontId="13" fillId="16" borderId="14" xfId="0" applyFont="1" applyFill="1" applyBorder="1" applyAlignment="1">
      <alignment horizontal="left" vertical="center" wrapText="1"/>
    </xf>
    <xf numFmtId="4" fontId="46" fillId="16" borderId="14" xfId="0" applyNumberFormat="1" applyFont="1" applyFill="1" applyBorder="1" applyAlignment="1">
      <alignment horizontal="right" vertical="center"/>
    </xf>
    <xf numFmtId="4" fontId="13" fillId="16" borderId="14" xfId="0" applyNumberFormat="1" applyFont="1" applyFill="1" applyBorder="1" applyAlignment="1">
      <alignment horizontal="right" vertical="center"/>
    </xf>
    <xf numFmtId="3" fontId="42" fillId="0" borderId="0" xfId="0" applyNumberFormat="1" applyFont="1" applyAlignment="1">
      <alignment vertical="center"/>
    </xf>
    <xf numFmtId="3" fontId="78" fillId="2" borderId="6" xfId="0" applyNumberFormat="1" applyFont="1" applyFill="1" applyBorder="1" applyAlignment="1">
      <alignment horizontal="right" vertical="center" wrapText="1"/>
    </xf>
    <xf numFmtId="3" fontId="78" fillId="2" borderId="6" xfId="0" applyNumberFormat="1" applyFont="1" applyFill="1" applyBorder="1" applyAlignment="1">
      <alignment horizontal="center" vertical="center" wrapText="1"/>
    </xf>
    <xf numFmtId="3" fontId="78" fillId="2" borderId="6" xfId="0" applyNumberFormat="1" applyFont="1" applyFill="1" applyBorder="1" applyAlignment="1">
      <alignment horizontal="left" vertical="center"/>
    </xf>
    <xf numFmtId="4" fontId="78" fillId="2" borderId="6" xfId="0" applyNumberFormat="1" applyFont="1" applyFill="1" applyBorder="1" applyAlignment="1">
      <alignment horizontal="right" vertical="center" wrapText="1"/>
    </xf>
    <xf numFmtId="4" fontId="78" fillId="0" borderId="6" xfId="0" applyNumberFormat="1" applyFont="1" applyBorder="1" applyAlignment="1">
      <alignment vertical="center"/>
    </xf>
    <xf numFmtId="49" fontId="78" fillId="2" borderId="6" xfId="0" applyNumberFormat="1" applyFont="1" applyFill="1" applyBorder="1" applyAlignment="1">
      <alignment horizontal="right" vertical="center"/>
    </xf>
    <xf numFmtId="49" fontId="78" fillId="2" borderId="6" xfId="0" applyNumberFormat="1" applyFont="1" applyFill="1" applyBorder="1" applyAlignment="1">
      <alignment horizontal="center" vertical="center"/>
    </xf>
    <xf numFmtId="49" fontId="78" fillId="2" borderId="6" xfId="0" applyNumberFormat="1" applyFont="1" applyFill="1" applyBorder="1" applyAlignment="1">
      <alignment horizontal="left" vertical="center" wrapText="1"/>
    </xf>
    <xf numFmtId="4" fontId="78" fillId="2" borderId="6" xfId="0" applyNumberFormat="1" applyFont="1" applyFill="1" applyBorder="1" applyAlignment="1">
      <alignment horizontal="right" vertical="center"/>
    </xf>
    <xf numFmtId="49" fontId="71" fillId="2" borderId="6" xfId="0" applyNumberFormat="1" applyFont="1" applyFill="1" applyBorder="1" applyAlignment="1">
      <alignment horizontal="right" vertical="center"/>
    </xf>
    <xf numFmtId="0" fontId="71" fillId="0" borderId="6" xfId="0" applyFont="1" applyBorder="1" applyAlignment="1">
      <alignment vertical="center"/>
    </xf>
    <xf numFmtId="49" fontId="71" fillId="2" borderId="6" xfId="0" applyNumberFormat="1" applyFont="1" applyFill="1" applyBorder="1" applyAlignment="1">
      <alignment horizontal="left" vertical="center" wrapText="1"/>
    </xf>
    <xf numFmtId="4" fontId="71" fillId="2" borderId="6" xfId="0" applyNumberFormat="1" applyFont="1" applyFill="1" applyBorder="1" applyAlignment="1">
      <alignment horizontal="right" vertical="center"/>
    </xf>
    <xf numFmtId="0" fontId="78" fillId="0" borderId="6" xfId="0" applyFont="1" applyBorder="1" applyAlignment="1">
      <alignment vertical="center"/>
    </xf>
    <xf numFmtId="49" fontId="71" fillId="0" borderId="19" xfId="0" applyNumberFormat="1" applyFont="1" applyFill="1" applyBorder="1" applyAlignment="1" applyProtection="1">
      <alignment horizontal="left" vertical="center" wrapText="1"/>
    </xf>
    <xf numFmtId="0" fontId="78" fillId="2" borderId="6" xfId="0" applyFont="1" applyFill="1" applyBorder="1" applyAlignment="1">
      <alignment horizontal="right" vertical="center"/>
    </xf>
    <xf numFmtId="0" fontId="78" fillId="2" borderId="6" xfId="0" applyFont="1" applyFill="1" applyBorder="1" applyAlignment="1">
      <alignment horizontal="center" vertical="center"/>
    </xf>
    <xf numFmtId="0" fontId="78" fillId="2" borderId="6" xfId="0" applyFont="1" applyFill="1" applyBorder="1" applyAlignment="1">
      <alignment horizontal="left" vertical="center" wrapText="1"/>
    </xf>
    <xf numFmtId="0" fontId="71" fillId="2" borderId="6" xfId="0" applyFont="1" applyFill="1" applyBorder="1" applyAlignment="1">
      <alignment horizontal="right" vertical="center"/>
    </xf>
    <xf numFmtId="0" fontId="71" fillId="2" borderId="6" xfId="0" applyFont="1" applyFill="1" applyBorder="1" applyAlignment="1">
      <alignment horizontal="center" vertical="center"/>
    </xf>
    <xf numFmtId="0" fontId="71" fillId="2" borderId="6" xfId="0" applyFont="1" applyFill="1" applyBorder="1" applyAlignment="1">
      <alignment horizontal="left" vertical="center" wrapText="1"/>
    </xf>
    <xf numFmtId="0" fontId="78" fillId="2" borderId="0" xfId="0" applyFont="1" applyFill="1" applyBorder="1" applyAlignment="1">
      <alignment horizontal="left" vertical="center" wrapText="1"/>
    </xf>
    <xf numFmtId="3" fontId="47" fillId="2" borderId="6" xfId="0" applyNumberFormat="1" applyFont="1" applyFill="1" applyBorder="1" applyAlignment="1">
      <alignment horizontal="center" vertical="center" wrapText="1"/>
    </xf>
    <xf numFmtId="3" fontId="47" fillId="2" borderId="6" xfId="0" applyNumberFormat="1" applyFont="1" applyFill="1" applyBorder="1" applyAlignment="1">
      <alignment horizontal="left" vertical="center"/>
    </xf>
    <xf numFmtId="4" fontId="47" fillId="2" borderId="6" xfId="0" applyNumberFormat="1" applyFont="1" applyFill="1" applyBorder="1" applyAlignment="1">
      <alignment horizontal="right" vertical="center" wrapText="1"/>
    </xf>
    <xf numFmtId="4" fontId="47" fillId="0" borderId="6" xfId="0" applyNumberFormat="1" applyFont="1" applyBorder="1" applyAlignment="1">
      <alignment vertical="center"/>
    </xf>
    <xf numFmtId="49" fontId="47" fillId="2" borderId="6" xfId="0" applyNumberFormat="1" applyFont="1" applyFill="1" applyBorder="1" applyAlignment="1">
      <alignment horizontal="right" vertical="center"/>
    </xf>
    <xf numFmtId="49" fontId="47" fillId="2" borderId="6" xfId="0" applyNumberFormat="1" applyFont="1" applyFill="1" applyBorder="1" applyAlignment="1">
      <alignment horizontal="center" vertical="center"/>
    </xf>
    <xf numFmtId="49" fontId="47" fillId="2" borderId="6" xfId="0" applyNumberFormat="1" applyFont="1" applyFill="1" applyBorder="1" applyAlignment="1">
      <alignment horizontal="left" vertical="center" wrapText="1"/>
    </xf>
    <xf numFmtId="4" fontId="47" fillId="2" borderId="6" xfId="0" applyNumberFormat="1" applyFont="1" applyFill="1" applyBorder="1" applyAlignment="1">
      <alignment horizontal="right" vertical="center"/>
    </xf>
    <xf numFmtId="49" fontId="48" fillId="2" borderId="6" xfId="0" applyNumberFormat="1" applyFont="1" applyFill="1" applyBorder="1" applyAlignment="1">
      <alignment horizontal="right" vertical="center"/>
    </xf>
    <xf numFmtId="0" fontId="48" fillId="0" borderId="6" xfId="0" applyFont="1" applyBorder="1" applyAlignment="1">
      <alignment vertical="center"/>
    </xf>
    <xf numFmtId="49" fontId="48" fillId="2" borderId="6" xfId="0" applyNumberFormat="1" applyFont="1" applyFill="1" applyBorder="1" applyAlignment="1">
      <alignment horizontal="left" vertical="center" wrapText="1"/>
    </xf>
    <xf numFmtId="4" fontId="48" fillId="2" borderId="6" xfId="0" applyNumberFormat="1" applyFont="1" applyFill="1" applyBorder="1" applyAlignment="1">
      <alignment horizontal="right" vertical="center"/>
    </xf>
    <xf numFmtId="0" fontId="47" fillId="0" borderId="6" xfId="0" applyFont="1" applyBorder="1" applyAlignment="1">
      <alignment vertical="center"/>
    </xf>
    <xf numFmtId="0" fontId="47" fillId="2" borderId="6" xfId="0" applyFont="1" applyFill="1" applyBorder="1" applyAlignment="1">
      <alignment horizontal="right" vertical="center"/>
    </xf>
    <xf numFmtId="0" fontId="48" fillId="2" borderId="6" xfId="0" applyFont="1" applyFill="1" applyBorder="1" applyAlignment="1">
      <alignment horizontal="right" vertical="center"/>
    </xf>
    <xf numFmtId="49" fontId="71" fillId="2" borderId="6" xfId="0" applyNumberFormat="1" applyFont="1" applyFill="1" applyBorder="1" applyAlignment="1">
      <alignment horizontal="center" vertical="center"/>
    </xf>
    <xf numFmtId="4" fontId="71" fillId="2" borderId="6" xfId="0" applyNumberFormat="1" applyFont="1" applyFill="1" applyBorder="1" applyAlignment="1">
      <alignment horizontal="right" vertical="center" wrapText="1"/>
    </xf>
    <xf numFmtId="0" fontId="78" fillId="0" borderId="6" xfId="0" applyFont="1" applyBorder="1" applyAlignment="1">
      <alignment horizontal="right" vertical="center"/>
    </xf>
    <xf numFmtId="0" fontId="78" fillId="0" borderId="6" xfId="0" applyFont="1" applyBorder="1" applyAlignment="1">
      <alignment horizontal="center" vertical="center"/>
    </xf>
    <xf numFmtId="49" fontId="78" fillId="0" borderId="6" xfId="0" applyNumberFormat="1" applyFont="1" applyBorder="1" applyAlignment="1">
      <alignment horizontal="left" vertical="center" wrapText="1"/>
    </xf>
    <xf numFmtId="4" fontId="78" fillId="0" borderId="6" xfId="0" applyNumberFormat="1" applyFont="1" applyBorder="1" applyAlignment="1">
      <alignment horizontal="right" vertical="center"/>
    </xf>
    <xf numFmtId="0" fontId="71" fillId="8" borderId="6" xfId="0" applyFont="1" applyFill="1" applyBorder="1" applyAlignment="1">
      <alignment horizontal="center" vertical="center"/>
    </xf>
    <xf numFmtId="49" fontId="71" fillId="8" borderId="6" xfId="0" applyNumberFormat="1" applyFont="1" applyFill="1" applyBorder="1" applyAlignment="1">
      <alignment horizontal="left" vertical="center" wrapText="1"/>
    </xf>
    <xf numFmtId="4" fontId="71" fillId="8" borderId="6" xfId="0" applyNumberFormat="1" applyFont="1" applyFill="1" applyBorder="1" applyAlignment="1">
      <alignment horizontal="right" vertical="center"/>
    </xf>
    <xf numFmtId="4" fontId="27" fillId="0" borderId="6" xfId="0" applyNumberFormat="1" applyFont="1" applyBorder="1" applyAlignment="1">
      <alignment vertical="center"/>
    </xf>
    <xf numFmtId="49" fontId="48" fillId="2" borderId="6" xfId="0" applyNumberFormat="1" applyFont="1" applyFill="1" applyBorder="1" applyAlignment="1">
      <alignment horizontal="center" vertical="center"/>
    </xf>
    <xf numFmtId="3" fontId="47" fillId="2" borderId="6" xfId="0" applyNumberFormat="1" applyFont="1" applyFill="1" applyBorder="1" applyAlignment="1">
      <alignment horizontal="center" vertical="center"/>
    </xf>
    <xf numFmtId="1" fontId="79" fillId="8" borderId="6" xfId="0" applyNumberFormat="1" applyFont="1" applyFill="1" applyBorder="1" applyAlignment="1">
      <alignment horizontal="center" vertical="center" wrapText="1"/>
    </xf>
    <xf numFmtId="0" fontId="80" fillId="2" borderId="1" xfId="0" applyFont="1" applyFill="1" applyBorder="1" applyAlignment="1">
      <alignment horizontal="center" vertical="center" wrapText="1"/>
    </xf>
    <xf numFmtId="4" fontId="80" fillId="3" borderId="1" xfId="0" applyNumberFormat="1" applyFont="1" applyFill="1" applyBorder="1" applyAlignment="1">
      <alignment vertical="center" wrapText="1"/>
    </xf>
    <xf numFmtId="4" fontId="22" fillId="2" borderId="1" xfId="0" applyNumberFormat="1" applyFont="1" applyFill="1" applyBorder="1" applyAlignment="1">
      <alignment vertical="center" wrapText="1"/>
    </xf>
    <xf numFmtId="3" fontId="22" fillId="2" borderId="1" xfId="0" applyNumberFormat="1" applyFont="1" applyFill="1" applyBorder="1" applyAlignment="1">
      <alignment vertical="center"/>
    </xf>
    <xf numFmtId="3" fontId="22" fillId="2" borderId="1" xfId="0" applyNumberFormat="1" applyFont="1" applyFill="1" applyBorder="1" applyAlignment="1">
      <alignment vertical="center" wrapText="1"/>
    </xf>
    <xf numFmtId="4" fontId="80" fillId="3" borderId="1" xfId="0" applyNumberFormat="1" applyFont="1" applyFill="1" applyBorder="1" applyAlignment="1">
      <alignment horizontal="right" vertical="center"/>
    </xf>
    <xf numFmtId="4" fontId="22" fillId="2" borderId="1" xfId="0" applyNumberFormat="1" applyFont="1" applyFill="1" applyBorder="1" applyAlignment="1">
      <alignment vertical="center"/>
    </xf>
    <xf numFmtId="4" fontId="81" fillId="3" borderId="8" xfId="0" applyNumberFormat="1" applyFont="1" applyFill="1" applyBorder="1" applyAlignment="1">
      <alignment horizontal="right" vertical="center"/>
    </xf>
    <xf numFmtId="0" fontId="22" fillId="4" borderId="0" xfId="0" applyFont="1" applyFill="1"/>
    <xf numFmtId="0" fontId="80" fillId="2" borderId="1" xfId="0" applyFont="1" applyFill="1" applyBorder="1" applyAlignment="1">
      <alignment horizontal="right" vertical="center"/>
    </xf>
    <xf numFmtId="3" fontId="80" fillId="2" borderId="1" xfId="0" applyNumberFormat="1" applyFont="1" applyFill="1" applyBorder="1" applyAlignment="1">
      <alignment horizontal="right" vertical="center"/>
    </xf>
    <xf numFmtId="0" fontId="80" fillId="2" borderId="12" xfId="0" applyFont="1" applyFill="1" applyBorder="1" applyAlignment="1">
      <alignment horizontal="right" vertical="center"/>
    </xf>
    <xf numFmtId="3" fontId="80" fillId="2" borderId="12" xfId="0" applyNumberFormat="1" applyFont="1" applyFill="1" applyBorder="1" applyAlignment="1">
      <alignment horizontal="right" vertical="center"/>
    </xf>
    <xf numFmtId="3" fontId="81" fillId="3" borderId="8" xfId="0" applyNumberFormat="1" applyFont="1" applyFill="1" applyBorder="1" applyAlignment="1">
      <alignment horizontal="right" vertical="center"/>
    </xf>
    <xf numFmtId="0" fontId="81" fillId="7" borderId="0" xfId="0" applyFont="1" applyFill="1" applyAlignment="1">
      <alignment vertical="center" wrapText="1"/>
    </xf>
    <xf numFmtId="0" fontId="81" fillId="7" borderId="0" xfId="0" applyFont="1" applyFill="1" applyAlignment="1">
      <alignment horizontal="right" vertical="center"/>
    </xf>
    <xf numFmtId="4" fontId="80" fillId="2" borderId="1" xfId="0" applyNumberFormat="1" applyFont="1" applyFill="1" applyBorder="1" applyAlignment="1">
      <alignment horizontal="right" vertical="center" wrapText="1"/>
    </xf>
    <xf numFmtId="4" fontId="80" fillId="2" borderId="12" xfId="0" applyNumberFormat="1" applyFont="1" applyFill="1" applyBorder="1" applyAlignment="1">
      <alignment horizontal="right" vertical="center" wrapText="1"/>
    </xf>
    <xf numFmtId="0" fontId="80" fillId="2" borderId="0" xfId="0" applyFont="1" applyFill="1" applyAlignment="1">
      <alignment vertical="center"/>
    </xf>
    <xf numFmtId="0" fontId="80" fillId="2" borderId="0" xfId="0" applyFont="1" applyFill="1" applyAlignment="1">
      <alignment vertical="center" wrapText="1"/>
    </xf>
    <xf numFmtId="0" fontId="22" fillId="2" borderId="0" xfId="0" applyFont="1" applyFill="1" applyAlignment="1">
      <alignment vertical="center" wrapText="1"/>
    </xf>
    <xf numFmtId="0" fontId="22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vertical="center"/>
    </xf>
    <xf numFmtId="4" fontId="80" fillId="2" borderId="14" xfId="0" applyNumberFormat="1" applyFont="1" applyFill="1" applyBorder="1" applyAlignment="1">
      <alignment horizontal="right" vertical="center"/>
    </xf>
    <xf numFmtId="49" fontId="47" fillId="2" borderId="15" xfId="0" applyNumberFormat="1" applyFont="1" applyFill="1" applyBorder="1" applyAlignment="1">
      <alignment horizontal="center" vertical="center"/>
    </xf>
    <xf numFmtId="0" fontId="47" fillId="0" borderId="15" xfId="0" applyFont="1" applyBorder="1" applyAlignment="1">
      <alignment vertical="center"/>
    </xf>
    <xf numFmtId="49" fontId="47" fillId="2" borderId="15" xfId="0" applyNumberFormat="1" applyFont="1" applyFill="1" applyBorder="1" applyAlignment="1">
      <alignment vertical="center"/>
    </xf>
    <xf numFmtId="4" fontId="47" fillId="2" borderId="15" xfId="0" applyNumberFormat="1" applyFont="1" applyFill="1" applyBorder="1" applyAlignment="1">
      <alignment horizontal="right" vertical="center" wrapText="1"/>
    </xf>
    <xf numFmtId="49" fontId="47" fillId="9" borderId="6" xfId="0" applyNumberFormat="1" applyFont="1" applyFill="1" applyBorder="1" applyAlignment="1">
      <alignment horizontal="right" vertical="center"/>
    </xf>
    <xf numFmtId="0" fontId="47" fillId="5" borderId="6" xfId="0" applyFont="1" applyFill="1" applyBorder="1" applyAlignment="1">
      <alignment vertical="center"/>
    </xf>
    <xf numFmtId="49" fontId="47" fillId="9" borderId="6" xfId="0" applyNumberFormat="1" applyFont="1" applyFill="1" applyBorder="1" applyAlignment="1">
      <alignment vertical="center"/>
    </xf>
    <xf numFmtId="4" fontId="47" fillId="9" borderId="6" xfId="0" applyNumberFormat="1" applyFont="1" applyFill="1" applyBorder="1" applyAlignment="1">
      <alignment horizontal="right" vertical="center"/>
    </xf>
    <xf numFmtId="4" fontId="47" fillId="5" borderId="6" xfId="0" applyNumberFormat="1" applyFont="1" applyFill="1" applyBorder="1" applyAlignment="1">
      <alignment horizontal="right" vertical="center"/>
    </xf>
    <xf numFmtId="49" fontId="47" fillId="0" borderId="6" xfId="0" applyNumberFormat="1" applyFont="1" applyBorder="1" applyAlignment="1">
      <alignment horizontal="right" vertical="center"/>
    </xf>
    <xf numFmtId="4" fontId="47" fillId="0" borderId="6" xfId="0" applyNumberFormat="1" applyFont="1" applyBorder="1" applyAlignment="1">
      <alignment horizontal="right" vertical="center"/>
    </xf>
    <xf numFmtId="49" fontId="48" fillId="0" borderId="6" xfId="0" applyNumberFormat="1" applyFont="1" applyBorder="1" applyAlignment="1">
      <alignment horizontal="right" vertical="center"/>
    </xf>
    <xf numFmtId="4" fontId="82" fillId="0" borderId="19" xfId="0" applyNumberFormat="1" applyFont="1" applyFill="1" applyBorder="1" applyAlignment="1" applyProtection="1">
      <alignment horizontal="right" vertical="top" shrinkToFit="1"/>
      <protection locked="0"/>
    </xf>
    <xf numFmtId="49" fontId="54" fillId="0" borderId="6" xfId="0" applyNumberFormat="1" applyFont="1" applyBorder="1" applyAlignment="1">
      <alignment horizontal="right" vertical="center"/>
    </xf>
    <xf numFmtId="0" fontId="54" fillId="0" borderId="14" xfId="0" applyFont="1" applyBorder="1" applyAlignment="1">
      <alignment horizontal="left" vertical="center" wrapText="1"/>
    </xf>
    <xf numFmtId="4" fontId="54" fillId="0" borderId="6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 wrapText="1"/>
    </xf>
    <xf numFmtId="4" fontId="68" fillId="0" borderId="6" xfId="0" applyNumberFormat="1" applyFont="1" applyBorder="1" applyAlignment="1">
      <alignment horizontal="right" vertical="center"/>
    </xf>
    <xf numFmtId="0" fontId="48" fillId="0" borderId="6" xfId="0" applyFont="1" applyBorder="1" applyAlignment="1">
      <alignment vertical="center" wrapText="1"/>
    </xf>
    <xf numFmtId="4" fontId="67" fillId="0" borderId="6" xfId="0" applyNumberFormat="1" applyFont="1" applyBorder="1" applyAlignment="1">
      <alignment horizontal="right" vertical="center"/>
    </xf>
    <xf numFmtId="0" fontId="22" fillId="0" borderId="18" xfId="0" applyFont="1" applyBorder="1" applyAlignment="1">
      <alignment horizontal="left" vertical="center" wrapText="1"/>
    </xf>
    <xf numFmtId="0" fontId="83" fillId="0" borderId="14" xfId="0" applyFont="1" applyBorder="1" applyAlignment="1">
      <alignment horizontal="right" vertical="center"/>
    </xf>
    <xf numFmtId="0" fontId="54" fillId="0" borderId="6" xfId="0" applyFont="1" applyBorder="1" applyAlignment="1">
      <alignment vertical="center"/>
    </xf>
    <xf numFmtId="4" fontId="55" fillId="0" borderId="6" xfId="0" applyNumberFormat="1" applyFont="1" applyBorder="1" applyAlignment="1">
      <alignment horizontal="right" vertical="center"/>
    </xf>
    <xf numFmtId="0" fontId="48" fillId="0" borderId="14" xfId="0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4" fontId="48" fillId="0" borderId="14" xfId="0" applyNumberFormat="1" applyFont="1" applyBorder="1" applyAlignment="1">
      <alignment horizontal="right" vertical="center"/>
    </xf>
    <xf numFmtId="0" fontId="47" fillId="0" borderId="14" xfId="0" applyFont="1" applyBorder="1" applyAlignment="1">
      <alignment horizontal="right" vertical="center"/>
    </xf>
    <xf numFmtId="0" fontId="48" fillId="0" borderId="14" xfId="0" applyFont="1" applyBorder="1" applyAlignment="1">
      <alignment horizontal="left" vertical="center" wrapText="1"/>
    </xf>
    <xf numFmtId="4" fontId="84" fillId="0" borderId="6" xfId="0" applyNumberFormat="1" applyFont="1" applyBorder="1" applyAlignment="1">
      <alignment horizontal="right" vertical="center"/>
    </xf>
    <xf numFmtId="0" fontId="47" fillId="0" borderId="14" xfId="0" applyFont="1" applyBorder="1" applyAlignment="1">
      <alignment horizontal="left" vertical="center" wrapText="1"/>
    </xf>
    <xf numFmtId="0" fontId="54" fillId="0" borderId="14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0" fontId="67" fillId="0" borderId="14" xfId="0" applyFont="1" applyBorder="1" applyAlignment="1">
      <alignment horizontal="left" vertical="center" wrapText="1"/>
    </xf>
    <xf numFmtId="0" fontId="85" fillId="0" borderId="14" xfId="0" applyFont="1" applyBorder="1" applyAlignment="1">
      <alignment horizontal="left" vertical="center" wrapText="1"/>
    </xf>
    <xf numFmtId="4" fontId="48" fillId="0" borderId="0" xfId="0" applyNumberFormat="1" applyFont="1" applyBorder="1" applyAlignment="1">
      <alignment horizontal="right" vertical="center"/>
    </xf>
    <xf numFmtId="4" fontId="47" fillId="0" borderId="14" xfId="0" applyNumberFormat="1" applyFont="1" applyBorder="1" applyAlignment="1">
      <alignment horizontal="right" vertical="center"/>
    </xf>
    <xf numFmtId="0" fontId="22" fillId="8" borderId="14" xfId="0" applyFont="1" applyFill="1" applyBorder="1" applyAlignment="1">
      <alignment horizontal="left" vertical="center" wrapText="1"/>
    </xf>
    <xf numFmtId="49" fontId="47" fillId="2" borderId="6" xfId="0" applyNumberFormat="1" applyFont="1" applyFill="1" applyBorder="1" applyAlignment="1">
      <alignment horizontal="left" vertical="center"/>
    </xf>
    <xf numFmtId="49" fontId="48" fillId="2" borderId="6" xfId="0" applyNumberFormat="1" applyFont="1" applyFill="1" applyBorder="1" applyAlignment="1">
      <alignment horizontal="left" vertical="center"/>
    </xf>
    <xf numFmtId="3" fontId="48" fillId="0" borderId="0" xfId="0" applyNumberFormat="1" applyFont="1" applyAlignment="1">
      <alignment vertical="center"/>
    </xf>
    <xf numFmtId="0" fontId="48" fillId="0" borderId="0" xfId="0" applyFont="1" applyAlignment="1">
      <alignment vertical="center"/>
    </xf>
    <xf numFmtId="3" fontId="47" fillId="0" borderId="0" xfId="0" applyNumberFormat="1" applyFont="1" applyAlignment="1">
      <alignment vertical="center"/>
    </xf>
    <xf numFmtId="0" fontId="47" fillId="0" borderId="0" xfId="0" applyFont="1" applyAlignment="1">
      <alignment vertical="center"/>
    </xf>
    <xf numFmtId="0" fontId="22" fillId="0" borderId="14" xfId="0" applyFont="1" applyBorder="1" applyAlignment="1">
      <alignment horizontal="left" vertical="center" wrapText="1"/>
    </xf>
    <xf numFmtId="0" fontId="80" fillId="0" borderId="14" xfId="0" applyFont="1" applyBorder="1" applyAlignment="1">
      <alignment horizontal="left" vertical="center" wrapText="1"/>
    </xf>
    <xf numFmtId="4" fontId="48" fillId="0" borderId="0" xfId="0" applyNumberFormat="1" applyFont="1" applyAlignment="1">
      <alignment vertical="center"/>
    </xf>
    <xf numFmtId="0" fontId="48" fillId="0" borderId="6" xfId="0" applyFont="1" applyBorder="1" applyAlignment="1">
      <alignment horizontal="right" vertical="center"/>
    </xf>
    <xf numFmtId="49" fontId="48" fillId="0" borderId="6" xfId="0" applyNumberFormat="1" applyFont="1" applyBorder="1" applyAlignment="1">
      <alignment horizontal="left" vertical="center"/>
    </xf>
    <xf numFmtId="3" fontId="47" fillId="19" borderId="6" xfId="0" applyNumberFormat="1" applyFont="1" applyFill="1" applyBorder="1" applyAlignment="1">
      <alignment horizontal="center" vertical="center" wrapText="1"/>
    </xf>
    <xf numFmtId="3" fontId="47" fillId="19" borderId="6" xfId="0" applyNumberFormat="1" applyFont="1" applyFill="1" applyBorder="1" applyAlignment="1">
      <alignment horizontal="center" vertical="center"/>
    </xf>
    <xf numFmtId="4" fontId="47" fillId="19" borderId="6" xfId="0" applyNumberFormat="1" applyFont="1" applyFill="1" applyBorder="1" applyAlignment="1">
      <alignment horizontal="center" vertical="center" wrapText="1"/>
    </xf>
    <xf numFmtId="4" fontId="12" fillId="19" borderId="6" xfId="0" applyNumberFormat="1" applyFont="1" applyFill="1" applyBorder="1" applyAlignment="1">
      <alignment horizontal="center" vertical="center" wrapText="1"/>
    </xf>
    <xf numFmtId="4" fontId="12" fillId="5" borderId="6" xfId="0" applyNumberFormat="1" applyFont="1" applyFill="1" applyBorder="1" applyAlignment="1">
      <alignment vertical="center"/>
    </xf>
    <xf numFmtId="4" fontId="27" fillId="5" borderId="6" xfId="0" applyNumberFormat="1" applyFont="1" applyFill="1" applyBorder="1" applyAlignment="1">
      <alignment vertical="center"/>
    </xf>
    <xf numFmtId="4" fontId="28" fillId="19" borderId="6" xfId="0" applyNumberFormat="1" applyFont="1" applyFill="1" applyBorder="1" applyAlignment="1">
      <alignment horizontal="right" vertical="center"/>
    </xf>
    <xf numFmtId="4" fontId="14" fillId="19" borderId="6" xfId="0" applyNumberFormat="1" applyFont="1" applyFill="1" applyBorder="1" applyAlignment="1">
      <alignment horizontal="right" vertical="center"/>
    </xf>
    <xf numFmtId="4" fontId="12" fillId="18" borderId="6" xfId="0" applyNumberFormat="1" applyFont="1" applyFill="1" applyBorder="1" applyAlignment="1">
      <alignment vertical="center"/>
    </xf>
    <xf numFmtId="3" fontId="73" fillId="4" borderId="0" xfId="0" applyNumberFormat="1" applyFont="1" applyFill="1" applyAlignment="1">
      <alignment vertical="center"/>
    </xf>
    <xf numFmtId="3" fontId="12" fillId="19" borderId="6" xfId="0" applyNumberFormat="1" applyFont="1" applyFill="1" applyBorder="1" applyAlignment="1">
      <alignment horizontal="center" vertical="center" wrapText="1"/>
    </xf>
    <xf numFmtId="3" fontId="14" fillId="19" borderId="6" xfId="0" applyNumberFormat="1" applyFont="1" applyFill="1" applyBorder="1" applyAlignment="1">
      <alignment horizontal="center" vertical="center"/>
    </xf>
    <xf numFmtId="4" fontId="14" fillId="19" borderId="6" xfId="0" applyNumberFormat="1" applyFont="1" applyFill="1" applyBorder="1" applyAlignment="1">
      <alignment horizontal="center" vertical="center" wrapText="1"/>
    </xf>
    <xf numFmtId="3" fontId="47" fillId="2" borderId="6" xfId="0" applyNumberFormat="1" applyFont="1" applyFill="1" applyBorder="1" applyAlignment="1">
      <alignment horizontal="left" vertical="center" wrapText="1"/>
    </xf>
    <xf numFmtId="3" fontId="48" fillId="2" borderId="6" xfId="0" applyNumberFormat="1" applyFont="1" applyFill="1" applyBorder="1" applyAlignment="1">
      <alignment horizontal="center" vertical="center"/>
    </xf>
    <xf numFmtId="3" fontId="48" fillId="2" borderId="6" xfId="0" applyNumberFormat="1" applyFont="1" applyFill="1" applyBorder="1" applyAlignment="1">
      <alignment horizontal="left" vertical="center"/>
    </xf>
    <xf numFmtId="4" fontId="48" fillId="0" borderId="6" xfId="0" applyNumberFormat="1" applyFont="1" applyBorder="1" applyAlignment="1">
      <alignment vertical="center"/>
    </xf>
    <xf numFmtId="3" fontId="68" fillId="2" borderId="6" xfId="0" applyNumberFormat="1" applyFont="1" applyFill="1" applyBorder="1" applyAlignment="1">
      <alignment horizontal="center" vertical="center"/>
    </xf>
    <xf numFmtId="49" fontId="68" fillId="2" borderId="6" xfId="0" applyNumberFormat="1" applyFont="1" applyFill="1" applyBorder="1" applyAlignment="1">
      <alignment horizontal="center" vertical="center"/>
    </xf>
    <xf numFmtId="3" fontId="68" fillId="2" borderId="6" xfId="0" applyNumberFormat="1" applyFont="1" applyFill="1" applyBorder="1" applyAlignment="1">
      <alignment horizontal="left" vertical="center"/>
    </xf>
    <xf numFmtId="4" fontId="68" fillId="2" borderId="6" xfId="0" applyNumberFormat="1" applyFont="1" applyFill="1" applyBorder="1" applyAlignment="1">
      <alignment horizontal="right" vertical="center"/>
    </xf>
    <xf numFmtId="4" fontId="68" fillId="0" borderId="6" xfId="0" applyNumberFormat="1" applyFont="1" applyBorder="1" applyAlignment="1">
      <alignment vertical="center"/>
    </xf>
    <xf numFmtId="3" fontId="49" fillId="2" borderId="6" xfId="0" applyNumberFormat="1" applyFont="1" applyFill="1" applyBorder="1" applyAlignment="1">
      <alignment horizontal="center" vertical="center"/>
    </xf>
    <xf numFmtId="49" fontId="49" fillId="2" borderId="6" xfId="0" applyNumberFormat="1" applyFont="1" applyFill="1" applyBorder="1" applyAlignment="1">
      <alignment horizontal="center" vertical="center"/>
    </xf>
    <xf numFmtId="3" fontId="49" fillId="2" borderId="6" xfId="0" applyNumberFormat="1" applyFont="1" applyFill="1" applyBorder="1" applyAlignment="1">
      <alignment horizontal="left" vertical="center"/>
    </xf>
    <xf numFmtId="4" fontId="49" fillId="0" borderId="6" xfId="0" applyNumberFormat="1" applyFont="1" applyBorder="1" applyAlignment="1">
      <alignment vertical="center"/>
    </xf>
    <xf numFmtId="4" fontId="67" fillId="19" borderId="6" xfId="0" applyNumberFormat="1" applyFont="1" applyFill="1" applyBorder="1" applyAlignment="1">
      <alignment horizontal="center" vertical="center" wrapText="1"/>
    </xf>
    <xf numFmtId="3" fontId="12" fillId="19" borderId="6" xfId="0" applyNumberFormat="1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vertical="center"/>
    </xf>
    <xf numFmtId="0" fontId="47" fillId="5" borderId="14" xfId="0" applyFont="1" applyFill="1" applyBorder="1" applyAlignment="1">
      <alignment horizontal="right" vertical="center"/>
    </xf>
    <xf numFmtId="0" fontId="48" fillId="5" borderId="6" xfId="0" applyFont="1" applyFill="1" applyBorder="1" applyAlignment="1">
      <alignment vertical="center"/>
    </xf>
    <xf numFmtId="0" fontId="67" fillId="5" borderId="14" xfId="0" applyFont="1" applyFill="1" applyBorder="1" applyAlignment="1">
      <alignment horizontal="left" vertical="center" wrapText="1"/>
    </xf>
    <xf numFmtId="4" fontId="54" fillId="5" borderId="6" xfId="0" applyNumberFormat="1" applyFont="1" applyFill="1" applyBorder="1" applyAlignment="1">
      <alignment horizontal="right" vertical="center"/>
    </xf>
    <xf numFmtId="4" fontId="67" fillId="5" borderId="6" xfId="0" applyNumberFormat="1" applyFont="1" applyFill="1" applyBorder="1" applyAlignment="1">
      <alignment horizontal="right" vertical="center"/>
    </xf>
    <xf numFmtId="4" fontId="27" fillId="19" borderId="6" xfId="0" applyNumberFormat="1" applyFont="1" applyFill="1" applyBorder="1" applyAlignment="1">
      <alignment vertical="center"/>
    </xf>
    <xf numFmtId="4" fontId="13" fillId="18" borderId="6" xfId="0" applyNumberFormat="1" applyFont="1" applyFill="1" applyBorder="1" applyAlignment="1">
      <alignment horizontal="right" vertical="center"/>
    </xf>
    <xf numFmtId="3" fontId="56" fillId="0" borderId="0" xfId="0" applyNumberFormat="1" applyFont="1" applyAlignment="1">
      <alignment vertical="center"/>
    </xf>
    <xf numFmtId="3" fontId="86" fillId="0" borderId="0" xfId="0" applyNumberFormat="1" applyFont="1" applyAlignment="1">
      <alignment vertical="center"/>
    </xf>
    <xf numFmtId="4" fontId="86" fillId="0" borderId="0" xfId="0" applyNumberFormat="1" applyFont="1" applyAlignment="1">
      <alignment horizontal="center" vertical="center"/>
    </xf>
    <xf numFmtId="4" fontId="86" fillId="0" borderId="0" xfId="0" applyNumberFormat="1" applyFont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49" fontId="28" fillId="11" borderId="0" xfId="0" applyNumberFormat="1" applyFont="1" applyFill="1" applyBorder="1" applyAlignment="1">
      <alignment vertical="center"/>
    </xf>
    <xf numFmtId="0" fontId="48" fillId="0" borderId="0" xfId="0" applyFont="1" applyBorder="1" applyAlignment="1">
      <alignment horizontal="right" vertical="center"/>
    </xf>
    <xf numFmtId="0" fontId="85" fillId="0" borderId="0" xfId="0" applyFont="1" applyBorder="1" applyAlignment="1">
      <alignment horizontal="left" vertical="center" wrapText="1"/>
    </xf>
    <xf numFmtId="0" fontId="47" fillId="0" borderId="0" xfId="0" applyFont="1" applyBorder="1" applyAlignment="1">
      <alignment horizontal="right" vertical="center"/>
    </xf>
    <xf numFmtId="0" fontId="80" fillId="0" borderId="0" xfId="0" applyFont="1" applyBorder="1" applyAlignment="1">
      <alignment horizontal="left" vertical="center" wrapText="1"/>
    </xf>
    <xf numFmtId="0" fontId="47" fillId="0" borderId="6" xfId="0" applyFont="1" applyBorder="1" applyAlignment="1">
      <alignment horizontal="right" vertical="center"/>
    </xf>
    <xf numFmtId="49" fontId="47" fillId="0" borderId="6" xfId="0" applyNumberFormat="1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 wrapText="1"/>
    </xf>
    <xf numFmtId="43" fontId="20" fillId="0" borderId="0" xfId="8" applyFont="1" applyAlignment="1">
      <alignment vertical="center"/>
    </xf>
    <xf numFmtId="43" fontId="20" fillId="0" borderId="0" xfId="8" applyFont="1" applyAlignment="1">
      <alignment horizontal="right" vertical="center"/>
    </xf>
    <xf numFmtId="43" fontId="20" fillId="0" borderId="0" xfId="8" applyFont="1"/>
    <xf numFmtId="4" fontId="88" fillId="0" borderId="0" xfId="0" applyNumberFormat="1" applyFont="1" applyAlignment="1">
      <alignment vertical="center"/>
    </xf>
    <xf numFmtId="4" fontId="48" fillId="0" borderId="0" xfId="0" applyNumberFormat="1" applyFont="1"/>
    <xf numFmtId="0" fontId="89" fillId="0" borderId="0" xfId="0" applyFont="1"/>
    <xf numFmtId="0" fontId="48" fillId="0" borderId="0" xfId="0" applyFont="1"/>
    <xf numFmtId="0" fontId="47" fillId="0" borderId="6" xfId="0" applyFont="1" applyBorder="1"/>
    <xf numFmtId="0" fontId="48" fillId="0" borderId="6" xfId="0" applyFont="1" applyBorder="1"/>
    <xf numFmtId="4" fontId="28" fillId="0" borderId="6" xfId="0" applyNumberFormat="1" applyFont="1" applyBorder="1" applyAlignment="1">
      <alignment horizontal="right" vertical="center"/>
    </xf>
    <xf numFmtId="49" fontId="28" fillId="0" borderId="6" xfId="0" applyNumberFormat="1" applyFont="1" applyBorder="1" applyAlignment="1">
      <alignment horizontal="left" vertical="center"/>
    </xf>
    <xf numFmtId="0" fontId="8" fillId="4" borderId="0" xfId="1" applyFont="1" applyFill="1" applyAlignment="1">
      <alignment horizontal="center" vertical="center" wrapText="1"/>
    </xf>
    <xf numFmtId="0" fontId="9" fillId="4" borderId="0" xfId="1" applyFont="1" applyFill="1" applyAlignment="1">
      <alignment vertical="center" wrapText="1"/>
    </xf>
    <xf numFmtId="0" fontId="9" fillId="4" borderId="0" xfId="1" applyFont="1" applyFill="1" applyAlignment="1">
      <alignment wrapText="1"/>
    </xf>
    <xf numFmtId="4" fontId="80" fillId="2" borderId="14" xfId="0" applyNumberFormat="1" applyFont="1" applyFill="1" applyBorder="1" applyAlignment="1">
      <alignment vertical="center" wrapText="1"/>
    </xf>
    <xf numFmtId="0" fontId="80" fillId="2" borderId="10" xfId="0" applyFont="1" applyFill="1" applyBorder="1" applyAlignment="1">
      <alignment horizontal="center" vertical="center" wrapText="1"/>
    </xf>
    <xf numFmtId="0" fontId="80" fillId="2" borderId="9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vertical="center" wrapText="1"/>
    </xf>
    <xf numFmtId="0" fontId="22" fillId="2" borderId="1" xfId="0" applyFont="1" applyFill="1" applyBorder="1" applyAlignment="1">
      <alignment vertical="center" wrapText="1"/>
    </xf>
    <xf numFmtId="4" fontId="80" fillId="6" borderId="4" xfId="1" applyNumberFormat="1" applyFont="1" applyFill="1" applyBorder="1" applyAlignment="1">
      <alignment horizontal="left" vertical="center" wrapText="1"/>
    </xf>
    <xf numFmtId="4" fontId="80" fillId="6" borderId="5" xfId="1" applyNumberFormat="1" applyFont="1" applyFill="1" applyBorder="1" applyAlignment="1">
      <alignment horizontal="left" vertical="center" wrapText="1"/>
    </xf>
    <xf numFmtId="4" fontId="80" fillId="6" borderId="7" xfId="1" applyNumberFormat="1" applyFont="1" applyFill="1" applyBorder="1" applyAlignment="1">
      <alignment horizontal="left" vertical="center" wrapText="1"/>
    </xf>
    <xf numFmtId="4" fontId="80" fillId="5" borderId="4" xfId="1" applyNumberFormat="1" applyFont="1" applyFill="1" applyBorder="1" applyAlignment="1">
      <alignment horizontal="left" vertical="center" wrapText="1"/>
    </xf>
    <xf numFmtId="4" fontId="80" fillId="5" borderId="5" xfId="1" applyNumberFormat="1" applyFont="1" applyFill="1" applyBorder="1" applyAlignment="1">
      <alignment horizontal="left" vertical="center" wrapText="1"/>
    </xf>
    <xf numFmtId="4" fontId="80" fillId="5" borderId="7" xfId="1" applyNumberFormat="1" applyFont="1" applyFill="1" applyBorder="1" applyAlignment="1">
      <alignment horizontal="left" vertical="center" wrapText="1"/>
    </xf>
    <xf numFmtId="0" fontId="11" fillId="4" borderId="0" xfId="1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80" fillId="2" borderId="1" xfId="0" applyFont="1" applyFill="1" applyBorder="1" applyAlignment="1">
      <alignment horizontal="center" vertical="center" wrapText="1"/>
    </xf>
    <xf numFmtId="4" fontId="80" fillId="3" borderId="1" xfId="0" applyNumberFormat="1" applyFont="1" applyFill="1" applyBorder="1" applyAlignment="1">
      <alignment vertical="center" wrapText="1"/>
    </xf>
    <xf numFmtId="4" fontId="22" fillId="2" borderId="1" xfId="0" applyNumberFormat="1" applyFont="1" applyFill="1" applyBorder="1" applyAlignment="1">
      <alignment vertical="center" wrapText="1"/>
    </xf>
    <xf numFmtId="0" fontId="22" fillId="2" borderId="1" xfId="0" applyFont="1" applyFill="1" applyBorder="1" applyAlignment="1">
      <alignment vertical="center"/>
    </xf>
    <xf numFmtId="0" fontId="80" fillId="2" borderId="0" xfId="0" applyFont="1" applyFill="1" applyAlignment="1">
      <alignment horizontal="center" vertical="center" wrapText="1"/>
    </xf>
    <xf numFmtId="4" fontId="80" fillId="3" borderId="1" xfId="0" applyNumberFormat="1" applyFont="1" applyFill="1" applyBorder="1" applyAlignment="1">
      <alignment vertical="center"/>
    </xf>
    <xf numFmtId="4" fontId="22" fillId="2" borderId="1" xfId="0" applyNumberFormat="1" applyFont="1" applyFill="1" applyBorder="1" applyAlignment="1">
      <alignment vertical="center"/>
    </xf>
    <xf numFmtId="4" fontId="81" fillId="3" borderId="8" xfId="0" applyNumberFormat="1" applyFont="1" applyFill="1" applyBorder="1" applyAlignment="1">
      <alignment vertical="center" wrapText="1"/>
    </xf>
    <xf numFmtId="0" fontId="81" fillId="3" borderId="13" xfId="0" applyFont="1" applyFill="1" applyBorder="1" applyAlignment="1">
      <alignment vertical="center" wrapText="1"/>
    </xf>
    <xf numFmtId="0" fontId="81" fillId="3" borderId="8" xfId="0" applyFont="1" applyFill="1" applyBorder="1" applyAlignment="1">
      <alignment vertical="center" wrapText="1"/>
    </xf>
    <xf numFmtId="10" fontId="55" fillId="0" borderId="0" xfId="0" applyNumberFormat="1" applyFont="1" applyAlignment="1">
      <alignment horizontal="left"/>
    </xf>
    <xf numFmtId="0" fontId="0" fillId="0" borderId="0" xfId="0" applyAlignment="1"/>
    <xf numFmtId="3" fontId="12" fillId="19" borderId="6" xfId="0" applyNumberFormat="1" applyFont="1" applyFill="1" applyBorder="1" applyAlignment="1">
      <alignment horizontal="center" vertical="center"/>
    </xf>
    <xf numFmtId="0" fontId="79" fillId="8" borderId="6" xfId="0" applyFont="1" applyFill="1" applyBorder="1" applyAlignment="1">
      <alignment horizontal="center" vertical="center" wrapText="1"/>
    </xf>
    <xf numFmtId="3" fontId="11" fillId="8" borderId="17" xfId="0" applyNumberFormat="1" applyFont="1" applyFill="1" applyBorder="1" applyAlignment="1">
      <alignment horizontal="center" vertical="center" wrapText="1"/>
    </xf>
    <xf numFmtId="3" fontId="11" fillId="8" borderId="0" xfId="0" applyNumberFormat="1" applyFont="1" applyFill="1" applyAlignment="1">
      <alignment horizontal="center" vertical="center" wrapText="1"/>
    </xf>
    <xf numFmtId="0" fontId="25" fillId="8" borderId="6" xfId="0" applyFont="1" applyFill="1" applyBorder="1" applyAlignment="1">
      <alignment horizontal="center" vertical="center" wrapText="1"/>
    </xf>
    <xf numFmtId="3" fontId="14" fillId="2" borderId="16" xfId="0" applyNumberFormat="1" applyFont="1" applyFill="1" applyBorder="1" applyAlignment="1">
      <alignment horizontal="center" vertical="center"/>
    </xf>
    <xf numFmtId="3" fontId="14" fillId="2" borderId="0" xfId="0" applyNumberFormat="1" applyFont="1" applyFill="1" applyAlignment="1">
      <alignment horizontal="center" vertical="center"/>
    </xf>
    <xf numFmtId="3" fontId="11" fillId="2" borderId="17" xfId="0" applyNumberFormat="1" applyFont="1" applyFill="1" applyBorder="1" applyAlignment="1">
      <alignment horizontal="center" vertical="center" wrapText="1"/>
    </xf>
    <xf numFmtId="3" fontId="11" fillId="2" borderId="0" xfId="0" applyNumberFormat="1" applyFont="1" applyFill="1" applyAlignment="1">
      <alignment horizontal="center" vertical="center" wrapText="1"/>
    </xf>
    <xf numFmtId="3" fontId="14" fillId="19" borderId="6" xfId="0" applyNumberFormat="1" applyFont="1" applyFill="1" applyBorder="1" applyAlignment="1">
      <alignment horizontal="center" vertical="center"/>
    </xf>
    <xf numFmtId="10" fontId="54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12" fillId="8" borderId="14" xfId="0" applyFont="1" applyFill="1" applyBorder="1" applyAlignment="1">
      <alignment horizontal="center" vertical="center" wrapText="1"/>
    </xf>
    <xf numFmtId="0" fontId="12" fillId="4" borderId="0" xfId="1" applyFont="1" applyFill="1" applyAlignment="1">
      <alignment horizontal="center" vertical="center" wrapText="1"/>
    </xf>
    <xf numFmtId="0" fontId="55" fillId="4" borderId="0" xfId="0" applyFont="1" applyFill="1" applyBorder="1" applyAlignment="1">
      <alignment wrapText="1"/>
    </xf>
    <xf numFmtId="0" fontId="0" fillId="4" borderId="0" xfId="0" applyFill="1" applyBorder="1" applyAlignment="1">
      <alignment wrapText="1"/>
    </xf>
    <xf numFmtId="0" fontId="55" fillId="0" borderId="0" xfId="0" applyFont="1" applyAlignment="1">
      <alignment horizontal="center"/>
    </xf>
    <xf numFmtId="0" fontId="54" fillId="4" borderId="0" xfId="0" applyFont="1" applyFill="1" applyBorder="1" applyAlignment="1">
      <alignment horizontal="center" wrapText="1"/>
    </xf>
    <xf numFmtId="0" fontId="58" fillId="4" borderId="0" xfId="0" applyFont="1" applyFill="1" applyBorder="1" applyAlignment="1">
      <alignment horizontal="center" wrapText="1"/>
    </xf>
    <xf numFmtId="0" fontId="59" fillId="4" borderId="0" xfId="0" applyFont="1" applyFill="1" applyBorder="1" applyAlignment="1">
      <alignment horizontal="center" wrapText="1"/>
    </xf>
    <xf numFmtId="0" fontId="56" fillId="4" borderId="0" xfId="0" applyFont="1" applyFill="1" applyBorder="1" applyAlignment="1">
      <alignment horizontal="center"/>
    </xf>
    <xf numFmtId="0" fontId="43" fillId="4" borderId="0" xfId="0" applyFont="1" applyFill="1" applyBorder="1" applyAlignment="1"/>
    <xf numFmtId="0" fontId="55" fillId="4" borderId="0" xfId="0" applyFont="1" applyFill="1" applyBorder="1" applyAlignment="1"/>
    <xf numFmtId="0" fontId="63" fillId="4" borderId="0" xfId="0" applyFont="1" applyFill="1" applyBorder="1" applyAlignment="1">
      <alignment horizontal="center"/>
    </xf>
    <xf numFmtId="0" fontId="64" fillId="4" borderId="0" xfId="0" applyFont="1" applyFill="1" applyBorder="1" applyAlignment="1">
      <alignment wrapText="1"/>
    </xf>
    <xf numFmtId="0" fontId="55" fillId="4" borderId="0" xfId="0" applyFont="1" applyFill="1" applyBorder="1" applyAlignment="1">
      <alignment horizontal="center"/>
    </xf>
    <xf numFmtId="0" fontId="66" fillId="4" borderId="0" xfId="0" applyFont="1" applyFill="1" applyBorder="1" applyAlignment="1">
      <alignment wrapText="1"/>
    </xf>
  </cellXfs>
  <cellStyles count="9">
    <cellStyle name="Normalno" xfId="0" builtinId="0" customBuiltin="1"/>
    <cellStyle name="Normalno 2" xfId="1"/>
    <cellStyle name="Normalno 2 2" xfId="4"/>
    <cellStyle name="Normalno 3" xfId="3"/>
    <cellStyle name="Normalno 3 2" xfId="2"/>
    <cellStyle name="Normalno 3 3" xfId="5"/>
    <cellStyle name="Normalno 4" xfId="6"/>
    <cellStyle name="Obično_List10" xfId="7"/>
    <cellStyle name="Zarez" xfId="8" builtinId="3"/>
  </cellStyles>
  <dxfs count="21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C13" sqref="C13"/>
    </sheetView>
  </sheetViews>
  <sheetFormatPr defaultColWidth="9.140625" defaultRowHeight="15.75" x14ac:dyDescent="0.25"/>
  <cols>
    <col min="1" max="1" width="24.42578125" style="13" customWidth="1"/>
    <col min="2" max="2" width="14" style="13" customWidth="1"/>
    <col min="3" max="3" width="12.85546875" style="13" customWidth="1"/>
    <col min="4" max="4" width="13.140625" style="13" customWidth="1"/>
    <col min="5" max="5" width="12.140625" style="13" customWidth="1"/>
    <col min="6" max="6" width="9.85546875" style="13" customWidth="1"/>
    <col min="7" max="16384" width="9.140625" style="13"/>
  </cols>
  <sheetData>
    <row r="1" spans="1:6" x14ac:dyDescent="0.25">
      <c r="A1" s="548"/>
      <c r="B1" s="548"/>
      <c r="C1" s="548"/>
      <c r="D1" s="548"/>
      <c r="E1" s="548"/>
      <c r="F1" s="548"/>
    </row>
    <row r="2" spans="1:6" ht="15.75" customHeight="1" x14ac:dyDescent="0.25">
      <c r="A2" s="548" t="s">
        <v>261</v>
      </c>
      <c r="B2" s="548"/>
      <c r="C2" s="548"/>
      <c r="D2" s="548"/>
      <c r="E2" s="548"/>
      <c r="F2" s="548"/>
    </row>
    <row r="3" spans="1:6" x14ac:dyDescent="0.25">
      <c r="A3" s="548" t="s">
        <v>25</v>
      </c>
      <c r="B3" s="548"/>
      <c r="C3" s="548"/>
      <c r="D3" s="548"/>
      <c r="E3" s="549"/>
      <c r="F3" s="549"/>
    </row>
    <row r="4" spans="1:6" x14ac:dyDescent="0.25">
      <c r="A4" s="4"/>
      <c r="B4" s="4"/>
      <c r="C4" s="4"/>
      <c r="D4" s="4"/>
      <c r="E4" s="5"/>
      <c r="F4" s="5"/>
    </row>
    <row r="5" spans="1:6" x14ac:dyDescent="0.25">
      <c r="A5" s="548" t="s">
        <v>44</v>
      </c>
      <c r="B5" s="548"/>
      <c r="C5" s="548"/>
      <c r="D5" s="550"/>
      <c r="E5" s="550"/>
      <c r="F5" s="550"/>
    </row>
    <row r="6" spans="1:6" x14ac:dyDescent="0.25">
      <c r="A6" s="4"/>
      <c r="B6" s="4"/>
      <c r="C6" s="4"/>
      <c r="D6" s="4"/>
      <c r="E6" s="5"/>
      <c r="F6" s="5"/>
    </row>
    <row r="7" spans="1:6" x14ac:dyDescent="0.25">
      <c r="A7" s="548" t="s">
        <v>45</v>
      </c>
      <c r="B7" s="548"/>
      <c r="C7" s="548"/>
      <c r="D7" s="549"/>
      <c r="E7" s="549"/>
      <c r="F7" s="549"/>
    </row>
    <row r="8" spans="1:6" ht="16.5" thickBot="1" x14ac:dyDescent="0.3">
      <c r="A8" s="4"/>
      <c r="B8" s="4"/>
      <c r="C8" s="4"/>
      <c r="D8" s="4"/>
      <c r="E8" s="5"/>
      <c r="F8" s="5"/>
    </row>
    <row r="9" spans="1:6" s="70" customFormat="1" ht="45" x14ac:dyDescent="0.25">
      <c r="A9" s="152" t="s">
        <v>46</v>
      </c>
      <c r="B9" s="153" t="s">
        <v>276</v>
      </c>
      <c r="C9" s="153" t="s">
        <v>265</v>
      </c>
      <c r="D9" s="153" t="s">
        <v>277</v>
      </c>
      <c r="E9" s="153" t="s">
        <v>96</v>
      </c>
      <c r="F9" s="154" t="s">
        <v>96</v>
      </c>
    </row>
    <row r="10" spans="1:6" s="72" customFormat="1" ht="11.25" x14ac:dyDescent="0.2">
      <c r="A10" s="155">
        <v>1</v>
      </c>
      <c r="B10" s="71">
        <v>2</v>
      </c>
      <c r="C10" s="71">
        <v>3</v>
      </c>
      <c r="D10" s="71">
        <v>4</v>
      </c>
      <c r="E10" s="71" t="s">
        <v>116</v>
      </c>
      <c r="F10" s="156" t="s">
        <v>115</v>
      </c>
    </row>
    <row r="11" spans="1:6" s="72" customFormat="1" ht="15" x14ac:dyDescent="0.2">
      <c r="A11" s="157" t="s">
        <v>141</v>
      </c>
      <c r="B11" s="74">
        <v>0</v>
      </c>
      <c r="C11" s="74">
        <v>0</v>
      </c>
      <c r="D11" s="74">
        <v>0</v>
      </c>
      <c r="E11" s="74" t="e">
        <v>#DIV/0!</v>
      </c>
      <c r="F11" s="158" t="e">
        <v>#DIV/0!</v>
      </c>
    </row>
    <row r="12" spans="1:6" s="70" customFormat="1" ht="27" customHeight="1" x14ac:dyDescent="0.25">
      <c r="A12" s="159" t="s">
        <v>166</v>
      </c>
      <c r="B12" s="151">
        <v>533760.43000000005</v>
      </c>
      <c r="C12" s="151">
        <v>649820</v>
      </c>
      <c r="D12" s="151">
        <v>646108.92000000004</v>
      </c>
      <c r="E12" s="73">
        <f>SUM(D12/B12*100)</f>
        <v>121.04848611576546</v>
      </c>
      <c r="F12" s="160">
        <f>SUM(D12/C12*100)</f>
        <v>99.42890646640609</v>
      </c>
    </row>
    <row r="13" spans="1:6" s="70" customFormat="1" ht="33" customHeight="1" thickBot="1" x14ac:dyDescent="0.3">
      <c r="A13" s="161" t="s">
        <v>165</v>
      </c>
      <c r="B13" s="162">
        <v>533760.43000000005</v>
      </c>
      <c r="C13" s="163">
        <v>649820</v>
      </c>
      <c r="D13" s="162">
        <v>646108.92000000004</v>
      </c>
      <c r="E13" s="164">
        <f t="shared" ref="E13" si="0">SUM(D13/B13*100)</f>
        <v>121.04848611576546</v>
      </c>
      <c r="F13" s="165">
        <f t="shared" ref="F13" si="1">SUM(D13/C13*100)</f>
        <v>99.42890646640609</v>
      </c>
    </row>
  </sheetData>
  <mergeCells count="5">
    <mergeCell ref="A1:F1"/>
    <mergeCell ref="A3:F3"/>
    <mergeCell ref="A5:F5"/>
    <mergeCell ref="A7:F7"/>
    <mergeCell ref="A2:F2"/>
  </mergeCells>
  <conditionalFormatting sqref="B13">
    <cfRule type="cellIs" dxfId="20" priority="2" operator="lessThan">
      <formula>-0.001</formula>
    </cfRule>
  </conditionalFormatting>
  <conditionalFormatting sqref="D13">
    <cfRule type="cellIs" dxfId="19" priority="1" operator="lessThan">
      <formula>-0.001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topLeftCell="A6" workbookViewId="0">
      <selection sqref="A1:J25"/>
    </sheetView>
  </sheetViews>
  <sheetFormatPr defaultColWidth="8.85546875" defaultRowHeight="15.75" x14ac:dyDescent="0.25"/>
  <cols>
    <col min="1" max="4" width="8.85546875" style="8" customWidth="1"/>
    <col min="5" max="5" width="22.85546875" style="8" customWidth="1"/>
    <col min="6" max="7" width="16.5703125" style="8" hidden="1" customWidth="1"/>
    <col min="8" max="10" width="15.28515625" style="8" customWidth="1"/>
    <col min="11" max="11" width="8.85546875" style="8" customWidth="1"/>
    <col min="12" max="12" width="16.85546875" style="8" customWidth="1"/>
    <col min="13" max="13" width="11.7109375" style="8" bestFit="1" customWidth="1"/>
    <col min="14" max="16" width="12.7109375" style="8" bestFit="1" customWidth="1"/>
    <col min="17" max="17" width="8.85546875" style="8" customWidth="1"/>
    <col min="18" max="16384" width="8.85546875" style="8"/>
  </cols>
  <sheetData>
    <row r="1" spans="1:16" ht="40.5" customHeight="1" x14ac:dyDescent="0.25">
      <c r="A1" s="562" t="s">
        <v>274</v>
      </c>
      <c r="B1" s="562"/>
      <c r="C1" s="562"/>
      <c r="D1" s="562"/>
      <c r="E1" s="562"/>
      <c r="F1" s="562"/>
      <c r="G1" s="562"/>
      <c r="H1" s="562"/>
      <c r="I1" s="562"/>
      <c r="J1" s="562"/>
    </row>
    <row r="2" spans="1:16" ht="24" customHeight="1" x14ac:dyDescent="0.25">
      <c r="A2" s="563" t="s">
        <v>26</v>
      </c>
      <c r="B2" s="563"/>
      <c r="C2" s="563"/>
      <c r="D2" s="563"/>
      <c r="E2" s="563"/>
      <c r="F2" s="563"/>
      <c r="G2" s="563"/>
      <c r="H2" s="563"/>
      <c r="I2" s="563"/>
      <c r="J2" s="563"/>
    </row>
    <row r="3" spans="1:16" ht="47.25" x14ac:dyDescent="0.25">
      <c r="A3" s="564" t="s">
        <v>0</v>
      </c>
      <c r="B3" s="564"/>
      <c r="C3" s="564"/>
      <c r="D3" s="564"/>
      <c r="E3" s="564"/>
      <c r="F3" s="414" t="s">
        <v>23</v>
      </c>
      <c r="G3" s="414" t="s">
        <v>24</v>
      </c>
      <c r="H3" s="414" t="s">
        <v>272</v>
      </c>
      <c r="I3" s="414" t="s">
        <v>265</v>
      </c>
      <c r="J3" s="414" t="s">
        <v>273</v>
      </c>
    </row>
    <row r="4" spans="1:16" s="90" customFormat="1" ht="28.15" customHeight="1" x14ac:dyDescent="0.25">
      <c r="A4" s="565" t="s">
        <v>1</v>
      </c>
      <c r="B4" s="565"/>
      <c r="C4" s="565"/>
      <c r="D4" s="565"/>
      <c r="E4" s="565"/>
      <c r="F4" s="415" t="e">
        <f>SUM(F5:F6)</f>
        <v>#REF!</v>
      </c>
      <c r="G4" s="415" t="e">
        <f>SUM(G5:G6)</f>
        <v>#REF!</v>
      </c>
      <c r="H4" s="415">
        <f t="shared" ref="H4:J4" si="0">SUM(H5:H6)</f>
        <v>581669.27</v>
      </c>
      <c r="I4" s="415">
        <f t="shared" si="0"/>
        <v>623270</v>
      </c>
      <c r="J4" s="415">
        <f t="shared" si="0"/>
        <v>614820.34</v>
      </c>
    </row>
    <row r="5" spans="1:16" s="90" customFormat="1" ht="28.15" customHeight="1" x14ac:dyDescent="0.25">
      <c r="A5" s="566" t="s">
        <v>2</v>
      </c>
      <c r="B5" s="566"/>
      <c r="C5" s="566"/>
      <c r="D5" s="566"/>
      <c r="E5" s="566"/>
      <c r="F5" s="416" t="e">
        <f>SUM('RAČUN PRIHODA I RASHODA'!#REF!)</f>
        <v>#REF!</v>
      </c>
      <c r="G5" s="416" t="e">
        <f>SUM('RAČUN PRIHODA I RASHODA'!#REF!)</f>
        <v>#REF!</v>
      </c>
      <c r="H5" s="416">
        <v>581669.27</v>
      </c>
      <c r="I5" s="416">
        <v>623270</v>
      </c>
      <c r="J5" s="416">
        <v>614820.34</v>
      </c>
    </row>
    <row r="6" spans="1:16" ht="28.15" customHeight="1" x14ac:dyDescent="0.25">
      <c r="A6" s="567" t="s">
        <v>3</v>
      </c>
      <c r="B6" s="567"/>
      <c r="C6" s="567"/>
      <c r="D6" s="567"/>
      <c r="E6" s="567"/>
      <c r="F6" s="417" t="e">
        <f>SUM('RAČUN PRIHODA I RASHODA'!#REF!)</f>
        <v>#REF!</v>
      </c>
      <c r="G6" s="417" t="e">
        <f>SUM('RAČUN PRIHODA I RASHODA'!#REF!)</f>
        <v>#REF!</v>
      </c>
      <c r="H6" s="418">
        <v>0</v>
      </c>
      <c r="I6" s="417">
        <v>0</v>
      </c>
      <c r="J6" s="417">
        <v>0</v>
      </c>
    </row>
    <row r="7" spans="1:16" s="90" customFormat="1" ht="28.15" customHeight="1" x14ac:dyDescent="0.25">
      <c r="A7" s="569" t="s">
        <v>4</v>
      </c>
      <c r="B7" s="569"/>
      <c r="C7" s="569"/>
      <c r="D7" s="569"/>
      <c r="E7" s="569"/>
      <c r="F7" s="419" t="e">
        <f t="shared" ref="F7:G7" si="1">SUM(F8:F9)</f>
        <v>#REF!</v>
      </c>
      <c r="G7" s="419" t="e">
        <f t="shared" si="1"/>
        <v>#REF!</v>
      </c>
      <c r="H7" s="419">
        <f>SUM(H8:H9)</f>
        <v>533760.42999999993</v>
      </c>
      <c r="I7" s="419">
        <f>SUM(I8:I9)</f>
        <v>649820</v>
      </c>
      <c r="J7" s="419">
        <f>SUM(J8:J9)</f>
        <v>646108.92000000004</v>
      </c>
    </row>
    <row r="8" spans="1:16" s="90" customFormat="1" ht="28.15" customHeight="1" x14ac:dyDescent="0.25">
      <c r="A8" s="566" t="s">
        <v>5</v>
      </c>
      <c r="B8" s="566"/>
      <c r="C8" s="566"/>
      <c r="D8" s="566"/>
      <c r="E8" s="566"/>
      <c r="F8" s="416" t="e">
        <f>SUM('RAČUN PRIHODA I RASHODA'!#REF!)</f>
        <v>#REF!</v>
      </c>
      <c r="G8" s="416" t="e">
        <f>SUM('RAČUN PRIHODA I RASHODA'!#REF!)</f>
        <v>#REF!</v>
      </c>
      <c r="H8" s="416">
        <v>519462.18</v>
      </c>
      <c r="I8" s="416">
        <v>615620</v>
      </c>
      <c r="J8" s="416">
        <v>617753.66</v>
      </c>
    </row>
    <row r="9" spans="1:16" s="90" customFormat="1" ht="28.15" customHeight="1" x14ac:dyDescent="0.25">
      <c r="A9" s="570" t="s">
        <v>6</v>
      </c>
      <c r="B9" s="570"/>
      <c r="C9" s="570"/>
      <c r="D9" s="570"/>
      <c r="E9" s="570"/>
      <c r="F9" s="420" t="e">
        <f>SUM('RAČUN PRIHODA I RASHODA'!#REF!)</f>
        <v>#REF!</v>
      </c>
      <c r="G9" s="420" t="e">
        <f>SUM('RAČUN PRIHODA I RASHODA'!#REF!)</f>
        <v>#REF!</v>
      </c>
      <c r="H9" s="420">
        <v>14298.25</v>
      </c>
      <c r="I9" s="420">
        <v>34200</v>
      </c>
      <c r="J9" s="420">
        <v>28355.26</v>
      </c>
    </row>
    <row r="10" spans="1:16" s="90" customFormat="1" ht="28.15" customHeight="1" x14ac:dyDescent="0.25">
      <c r="A10" s="571" t="s">
        <v>7</v>
      </c>
      <c r="B10" s="571"/>
      <c r="C10" s="571"/>
      <c r="D10" s="571"/>
      <c r="E10" s="571"/>
      <c r="F10" s="421" t="e">
        <f>SUM(F4-F7)</f>
        <v>#REF!</v>
      </c>
      <c r="G10" s="421" t="e">
        <f>SUM(G4-G7)</f>
        <v>#REF!</v>
      </c>
      <c r="H10" s="421">
        <f>SUM(H4-H7)</f>
        <v>47908.840000000084</v>
      </c>
      <c r="I10" s="421">
        <f>SUM(I4-I7)</f>
        <v>-26550</v>
      </c>
      <c r="J10" s="421">
        <f>SUM(J4-J7)</f>
        <v>-31288.580000000075</v>
      </c>
    </row>
    <row r="11" spans="1:16" x14ac:dyDescent="0.25">
      <c r="A11" s="422"/>
      <c r="B11" s="422"/>
      <c r="C11" s="422"/>
      <c r="D11" s="422"/>
      <c r="E11" s="422"/>
      <c r="F11" s="422"/>
      <c r="G11" s="422"/>
      <c r="H11" s="422"/>
      <c r="I11" s="422"/>
      <c r="J11" s="422"/>
      <c r="K11" s="7"/>
      <c r="L11" s="7"/>
      <c r="M11" s="7"/>
      <c r="N11" s="7"/>
      <c r="O11" s="7"/>
      <c r="P11" s="9"/>
    </row>
    <row r="12" spans="1:16" ht="21.75" customHeight="1" x14ac:dyDescent="0.25">
      <c r="A12" s="568" t="s">
        <v>27</v>
      </c>
      <c r="B12" s="568"/>
      <c r="C12" s="568"/>
      <c r="D12" s="568"/>
      <c r="E12" s="568"/>
      <c r="F12" s="568"/>
      <c r="G12" s="568"/>
      <c r="H12" s="568"/>
      <c r="I12" s="568"/>
      <c r="J12" s="568"/>
      <c r="K12" s="7"/>
      <c r="L12" s="7"/>
      <c r="M12" s="7"/>
      <c r="N12" s="7"/>
      <c r="O12" s="7"/>
      <c r="P12" s="9"/>
    </row>
    <row r="13" spans="1:16" ht="47.25" x14ac:dyDescent="0.25">
      <c r="A13" s="552" t="s">
        <v>9</v>
      </c>
      <c r="B13" s="553"/>
      <c r="C13" s="553"/>
      <c r="D13" s="553"/>
      <c r="E13" s="553"/>
      <c r="F13" s="414" t="s">
        <v>23</v>
      </c>
      <c r="G13" s="414" t="s">
        <v>24</v>
      </c>
      <c r="H13" s="414" t="s">
        <v>82</v>
      </c>
      <c r="I13" s="414" t="s">
        <v>83</v>
      </c>
      <c r="J13" s="414" t="s">
        <v>84</v>
      </c>
    </row>
    <row r="14" spans="1:16" ht="25.9" customHeight="1" x14ac:dyDescent="0.25">
      <c r="A14" s="554" t="s">
        <v>10</v>
      </c>
      <c r="B14" s="555"/>
      <c r="C14" s="555"/>
      <c r="D14" s="555"/>
      <c r="E14" s="555"/>
      <c r="F14" s="423">
        <v>0</v>
      </c>
      <c r="G14" s="423">
        <v>0</v>
      </c>
      <c r="H14" s="424"/>
      <c r="I14" s="423"/>
      <c r="J14" s="425"/>
    </row>
    <row r="15" spans="1:16" ht="25.9" customHeight="1" x14ac:dyDescent="0.25">
      <c r="A15" s="554" t="s">
        <v>11</v>
      </c>
      <c r="B15" s="555"/>
      <c r="C15" s="555"/>
      <c r="D15" s="555"/>
      <c r="E15" s="555"/>
      <c r="F15" s="423">
        <v>0</v>
      </c>
      <c r="G15" s="423">
        <v>0</v>
      </c>
      <c r="H15" s="423"/>
      <c r="I15" s="424"/>
      <c r="J15" s="426"/>
    </row>
    <row r="16" spans="1:16" s="11" customFormat="1" ht="25.9" customHeight="1" x14ac:dyDescent="0.25">
      <c r="A16" s="572" t="s">
        <v>12</v>
      </c>
      <c r="B16" s="573"/>
      <c r="C16" s="573"/>
      <c r="D16" s="573"/>
      <c r="E16" s="573"/>
      <c r="F16" s="427">
        <f t="shared" ref="F16:G16" si="2">SUM(F14-F15)</f>
        <v>0</v>
      </c>
      <c r="G16" s="427">
        <f t="shared" si="2"/>
        <v>0</v>
      </c>
      <c r="H16" s="427">
        <f>SUM(H14-H15)</f>
        <v>0</v>
      </c>
      <c r="I16" s="427">
        <f t="shared" ref="I16:J16" si="3">SUM(I14-I15)</f>
        <v>0</v>
      </c>
      <c r="J16" s="427">
        <f t="shared" si="3"/>
        <v>0</v>
      </c>
      <c r="N16" s="12"/>
    </row>
    <row r="17" spans="1:16" s="11" customFormat="1" ht="21.75" customHeight="1" x14ac:dyDescent="0.25">
      <c r="A17" s="428"/>
      <c r="B17" s="428"/>
      <c r="C17" s="428"/>
      <c r="D17" s="428"/>
      <c r="E17" s="428"/>
      <c r="F17" s="428"/>
      <c r="G17" s="428"/>
      <c r="H17" s="429"/>
      <c r="I17" s="429"/>
      <c r="J17" s="429"/>
    </row>
    <row r="18" spans="1:16" ht="21.75" customHeight="1" x14ac:dyDescent="0.25">
      <c r="A18" s="568" t="s">
        <v>28</v>
      </c>
      <c r="B18" s="568"/>
      <c r="C18" s="568"/>
      <c r="D18" s="568"/>
      <c r="E18" s="568"/>
      <c r="F18" s="568"/>
      <c r="G18" s="568"/>
      <c r="H18" s="568"/>
      <c r="I18" s="568"/>
      <c r="J18" s="568"/>
      <c r="N18" s="9"/>
      <c r="O18" s="9"/>
      <c r="P18" s="9"/>
    </row>
    <row r="19" spans="1:16" ht="47.25" x14ac:dyDescent="0.25">
      <c r="A19" s="552" t="s">
        <v>8</v>
      </c>
      <c r="B19" s="553"/>
      <c r="C19" s="553"/>
      <c r="D19" s="553"/>
      <c r="E19" s="553"/>
      <c r="F19" s="414" t="s">
        <v>23</v>
      </c>
      <c r="G19" s="414" t="s">
        <v>24</v>
      </c>
      <c r="H19" s="414" t="s">
        <v>272</v>
      </c>
      <c r="I19" s="414" t="s">
        <v>267</v>
      </c>
      <c r="J19" s="414" t="s">
        <v>273</v>
      </c>
      <c r="M19" s="9"/>
      <c r="N19" s="9"/>
      <c r="O19" s="9"/>
      <c r="P19" s="9"/>
    </row>
    <row r="20" spans="1:16" s="90" customFormat="1" ht="36" customHeight="1" x14ac:dyDescent="0.25">
      <c r="A20" s="556" t="s">
        <v>58</v>
      </c>
      <c r="B20" s="557"/>
      <c r="C20" s="557"/>
      <c r="D20" s="557"/>
      <c r="E20" s="558"/>
      <c r="F20" s="430">
        <v>130100</v>
      </c>
      <c r="G20" s="430">
        <v>87100</v>
      </c>
      <c r="H20" s="430">
        <v>58336.59</v>
      </c>
      <c r="I20" s="430">
        <v>26550</v>
      </c>
      <c r="J20" s="431">
        <v>104090.11</v>
      </c>
    </row>
    <row r="21" spans="1:16" s="91" customFormat="1" ht="36" customHeight="1" x14ac:dyDescent="0.25">
      <c r="A21" s="559" t="s">
        <v>29</v>
      </c>
      <c r="B21" s="560"/>
      <c r="C21" s="560"/>
      <c r="D21" s="560"/>
      <c r="E21" s="561"/>
      <c r="F21" s="421" t="e">
        <f>SUM('RAČUN PRIHODA I RASHODA'!#REF!-'RAČUN PRIHODA I RASHODA'!#REF!)</f>
        <v>#REF!</v>
      </c>
      <c r="G21" s="421" t="e">
        <f>SUM('RAČUN PRIHODA I RASHODA'!#REF!-'RAČUN PRIHODA I RASHODA'!#REF!)</f>
        <v>#REF!</v>
      </c>
      <c r="H21" s="421"/>
      <c r="I21" s="421">
        <v>26550</v>
      </c>
      <c r="J21" s="421">
        <v>22838.92</v>
      </c>
    </row>
    <row r="22" spans="1:16" ht="21.75" customHeight="1" x14ac:dyDescent="0.25">
      <c r="A22" s="432"/>
      <c r="B22" s="433"/>
      <c r="C22" s="434"/>
      <c r="D22" s="435"/>
      <c r="E22" s="433"/>
      <c r="F22" s="433"/>
      <c r="G22" s="433"/>
      <c r="H22" s="436"/>
      <c r="I22" s="436"/>
      <c r="J22" s="436"/>
      <c r="M22" s="9"/>
    </row>
    <row r="23" spans="1:16" s="90" customFormat="1" ht="30" customHeight="1" x14ac:dyDescent="0.25">
      <c r="A23" s="551" t="s">
        <v>79</v>
      </c>
      <c r="B23" s="551"/>
      <c r="C23" s="551"/>
      <c r="D23" s="551"/>
      <c r="E23" s="551"/>
      <c r="F23" s="437" t="e">
        <f t="shared" ref="F23:G23" si="4">SUM(F10,F16,F21)</f>
        <v>#REF!</v>
      </c>
      <c r="G23" s="437" t="e">
        <f t="shared" si="4"/>
        <v>#REF!</v>
      </c>
      <c r="H23" s="437">
        <v>104090.11</v>
      </c>
      <c r="I23" s="437">
        <f t="shared" ref="I23" si="5">SUM(I10,I16,I21)</f>
        <v>0</v>
      </c>
      <c r="J23" s="437">
        <v>72801.53</v>
      </c>
    </row>
    <row r="25" spans="1:16" x14ac:dyDescent="0.25">
      <c r="F25" s="10"/>
      <c r="G25" s="9"/>
    </row>
  </sheetData>
  <mergeCells count="20">
    <mergeCell ref="A6:E6"/>
    <mergeCell ref="A12:J12"/>
    <mergeCell ref="A18:J18"/>
    <mergeCell ref="A7:E7"/>
    <mergeCell ref="A8:E8"/>
    <mergeCell ref="A9:E9"/>
    <mergeCell ref="A10:E10"/>
    <mergeCell ref="A16:E16"/>
    <mergeCell ref="A1:J1"/>
    <mergeCell ref="A2:J2"/>
    <mergeCell ref="A3:E3"/>
    <mergeCell ref="A4:E4"/>
    <mergeCell ref="A5:E5"/>
    <mergeCell ref="A23:E23"/>
    <mergeCell ref="A13:E13"/>
    <mergeCell ref="A14:E14"/>
    <mergeCell ref="A15:E15"/>
    <mergeCell ref="A20:E20"/>
    <mergeCell ref="A21:E21"/>
    <mergeCell ref="A19:E19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3"/>
  <sheetViews>
    <sheetView topLeftCell="A177" zoomScaleNormal="100" workbookViewId="0">
      <selection sqref="A1:I215"/>
    </sheetView>
  </sheetViews>
  <sheetFormatPr defaultColWidth="9.140625" defaultRowHeight="15" x14ac:dyDescent="0.2"/>
  <cols>
    <col min="1" max="1" width="3.42578125" style="51" customWidth="1"/>
    <col min="2" max="2" width="5.42578125" style="51" customWidth="1"/>
    <col min="3" max="3" width="3.7109375" style="51" customWidth="1"/>
    <col min="4" max="4" width="20" style="51" customWidth="1"/>
    <col min="5" max="5" width="13.28515625" style="138" customWidth="1"/>
    <col min="6" max="6" width="11.7109375" style="83" customWidth="1"/>
    <col min="7" max="7" width="17.85546875" style="83" customWidth="1"/>
    <col min="8" max="8" width="8.5703125" style="83" customWidth="1"/>
    <col min="9" max="9" width="10" style="83" customWidth="1"/>
    <col min="10" max="14" width="15.140625" style="51" customWidth="1"/>
    <col min="15" max="15" width="16.7109375" style="51" hidden="1" customWidth="1"/>
    <col min="16" max="16" width="16.42578125" style="51" hidden="1" customWidth="1"/>
    <col min="17" max="17" width="12.5703125" style="51" hidden="1" customWidth="1"/>
    <col min="18" max="20" width="10.7109375" style="51" bestFit="1" customWidth="1"/>
    <col min="21" max="21" width="11.85546875" style="51" bestFit="1" customWidth="1"/>
    <col min="22" max="22" width="15.42578125" style="51" customWidth="1"/>
    <col min="23" max="23" width="9.140625" style="51" customWidth="1"/>
    <col min="24" max="16384" width="9.140625" style="51"/>
  </cols>
  <sheetData>
    <row r="1" spans="1:17" ht="31.5" customHeight="1" x14ac:dyDescent="0.2">
      <c r="A1" s="562" t="s">
        <v>275</v>
      </c>
      <c r="B1" s="562"/>
      <c r="C1" s="562"/>
      <c r="D1" s="562"/>
      <c r="E1" s="562"/>
      <c r="F1" s="562"/>
      <c r="G1" s="562"/>
      <c r="H1" s="562"/>
      <c r="I1" s="562"/>
      <c r="J1" s="69"/>
    </row>
    <row r="2" spans="1:17" ht="15.75" customHeight="1" x14ac:dyDescent="0.2">
      <c r="A2" s="578" t="s">
        <v>178</v>
      </c>
      <c r="B2" s="579"/>
      <c r="C2" s="579"/>
      <c r="D2" s="579"/>
      <c r="E2" s="579"/>
      <c r="F2" s="579"/>
      <c r="G2" s="579"/>
      <c r="H2" s="579"/>
      <c r="I2" s="579"/>
    </row>
    <row r="3" spans="1:17" s="52" customFormat="1" ht="105" x14ac:dyDescent="0.2">
      <c r="A3" s="488" t="s">
        <v>30</v>
      </c>
      <c r="B3" s="488" t="s">
        <v>117</v>
      </c>
      <c r="C3" s="488" t="s">
        <v>38</v>
      </c>
      <c r="D3" s="489" t="s">
        <v>13</v>
      </c>
      <c r="E3" s="490" t="s">
        <v>276</v>
      </c>
      <c r="F3" s="491" t="s">
        <v>266</v>
      </c>
      <c r="G3" s="491" t="s">
        <v>277</v>
      </c>
      <c r="H3" s="491" t="s">
        <v>96</v>
      </c>
      <c r="I3" s="491" t="s">
        <v>96</v>
      </c>
      <c r="J3" s="51"/>
      <c r="K3" s="51"/>
      <c r="L3" s="51"/>
      <c r="M3" s="51"/>
      <c r="N3" s="51"/>
      <c r="O3" s="51"/>
      <c r="P3" s="51"/>
      <c r="Q3" s="51"/>
    </row>
    <row r="4" spans="1:17" s="52" customFormat="1" x14ac:dyDescent="0.2">
      <c r="A4" s="577">
        <v>1</v>
      </c>
      <c r="B4" s="577"/>
      <c r="C4" s="577"/>
      <c r="D4" s="577"/>
      <c r="E4" s="413">
        <v>2</v>
      </c>
      <c r="F4" s="142">
        <v>3</v>
      </c>
      <c r="G4" s="142">
        <v>4</v>
      </c>
      <c r="H4" s="122" t="s">
        <v>116</v>
      </c>
      <c r="I4" s="93" t="s">
        <v>115</v>
      </c>
      <c r="J4" s="51"/>
      <c r="K4" s="51"/>
      <c r="L4" s="51"/>
      <c r="M4" s="51"/>
      <c r="N4" s="51"/>
      <c r="O4" s="51"/>
      <c r="P4" s="51"/>
      <c r="Q4" s="51"/>
    </row>
    <row r="5" spans="1:17" s="54" customFormat="1" x14ac:dyDescent="0.2">
      <c r="A5" s="386">
        <v>6</v>
      </c>
      <c r="B5" s="364"/>
      <c r="C5" s="365"/>
      <c r="D5" s="366" t="s">
        <v>43</v>
      </c>
      <c r="E5" s="367">
        <f>SUM(E13,E22,E27,E30,E35)</f>
        <v>581669.27</v>
      </c>
      <c r="F5" s="367">
        <f>SUM(F13,F22,F27,F30,F35)</f>
        <v>623270</v>
      </c>
      <c r="G5" s="367">
        <f>SUM(G13,G22,G27,G30,G35)</f>
        <v>614820.34</v>
      </c>
      <c r="H5" s="368">
        <f>SUM(G5/E5*100)</f>
        <v>105.69929884726417</v>
      </c>
      <c r="I5" s="368">
        <f>SUM(G5/F5*100)</f>
        <v>98.644301827458406</v>
      </c>
      <c r="J5" s="53"/>
      <c r="K5" s="53"/>
      <c r="L5" s="53"/>
      <c r="M5" s="53"/>
      <c r="N5" s="53"/>
      <c r="O5" s="53"/>
      <c r="P5" s="53"/>
      <c r="Q5" s="53"/>
    </row>
    <row r="6" spans="1:17" s="52" customFormat="1" ht="60" x14ac:dyDescent="0.2">
      <c r="A6" s="125"/>
      <c r="B6" s="369">
        <v>63</v>
      </c>
      <c r="C6" s="370"/>
      <c r="D6" s="371" t="s">
        <v>21</v>
      </c>
      <c r="E6" s="372">
        <v>71723.72</v>
      </c>
      <c r="F6" s="372">
        <f>SUM(F7,F10,)</f>
        <v>55360</v>
      </c>
      <c r="G6" s="372">
        <f>SUM(G7,G8,G10)</f>
        <v>49174.71</v>
      </c>
      <c r="H6" s="368">
        <f>SUM(G6/E6*100)</f>
        <v>68.561293251381827</v>
      </c>
      <c r="I6" s="368">
        <f t="shared" ref="I6:I36" si="0">SUM(G6/F6*100)</f>
        <v>88.827149566473977</v>
      </c>
      <c r="J6" s="51"/>
      <c r="K6" s="51"/>
      <c r="L6" s="51"/>
      <c r="M6" s="51"/>
      <c r="N6" s="51"/>
      <c r="O6" s="51"/>
      <c r="P6" s="51"/>
      <c r="Q6" s="51"/>
    </row>
    <row r="7" spans="1:17" s="52" customFormat="1" ht="30" x14ac:dyDescent="0.2">
      <c r="A7" s="125"/>
      <c r="B7" s="369" t="s">
        <v>128</v>
      </c>
      <c r="C7" s="370"/>
      <c r="D7" s="371" t="s">
        <v>219</v>
      </c>
      <c r="E7" s="372">
        <v>2200</v>
      </c>
      <c r="F7" s="372">
        <v>6000</v>
      </c>
      <c r="G7" s="372"/>
      <c r="H7" s="368"/>
      <c r="I7" s="368">
        <f>SUM(G7/F7*100)</f>
        <v>0</v>
      </c>
      <c r="J7" s="51"/>
      <c r="K7" s="51"/>
      <c r="L7" s="51"/>
      <c r="M7" s="51"/>
      <c r="N7" s="51"/>
      <c r="O7" s="51"/>
      <c r="P7" s="51"/>
      <c r="Q7" s="51"/>
    </row>
    <row r="8" spans="1:17" s="54" customFormat="1" ht="45" x14ac:dyDescent="0.2">
      <c r="A8" s="125"/>
      <c r="B8" s="369" t="s">
        <v>134</v>
      </c>
      <c r="C8" s="370"/>
      <c r="D8" s="371" t="s">
        <v>62</v>
      </c>
      <c r="E8" s="372">
        <f>SUM(E9)</f>
        <v>0</v>
      </c>
      <c r="F8" s="372"/>
      <c r="G8" s="372">
        <f t="shared" ref="G8" si="1">SUM(G9)</f>
        <v>0</v>
      </c>
      <c r="H8" s="368"/>
      <c r="I8" s="368"/>
      <c r="J8" s="53"/>
      <c r="K8" s="53"/>
      <c r="L8" s="53"/>
      <c r="M8" s="53"/>
      <c r="N8" s="53"/>
      <c r="O8" s="53"/>
      <c r="P8" s="53"/>
      <c r="Q8" s="53"/>
    </row>
    <row r="9" spans="1:17" s="52" customFormat="1" ht="45" x14ac:dyDescent="0.2">
      <c r="A9" s="127"/>
      <c r="B9" s="373" t="s">
        <v>127</v>
      </c>
      <c r="C9" s="374"/>
      <c r="D9" s="375" t="s">
        <v>126</v>
      </c>
      <c r="E9" s="376">
        <v>0</v>
      </c>
      <c r="F9" s="376"/>
      <c r="G9" s="376">
        <v>0</v>
      </c>
      <c r="H9" s="368"/>
      <c r="I9" s="368"/>
      <c r="J9" s="51"/>
      <c r="K9" s="51"/>
      <c r="L9" s="53"/>
      <c r="M9" s="51"/>
      <c r="N9" s="51"/>
      <c r="O9" s="51"/>
      <c r="P9" s="51"/>
      <c r="Q9" s="51"/>
    </row>
    <row r="10" spans="1:17" s="52" customFormat="1" ht="75" x14ac:dyDescent="0.2">
      <c r="A10" s="127"/>
      <c r="B10" s="369" t="s">
        <v>128</v>
      </c>
      <c r="C10" s="377"/>
      <c r="D10" s="371" t="s">
        <v>136</v>
      </c>
      <c r="E10" s="372">
        <v>69523.72</v>
      </c>
      <c r="F10" s="372">
        <f>SUM(F11,F12)</f>
        <v>49360</v>
      </c>
      <c r="G10" s="372">
        <f>SUM(G11,G12)</f>
        <v>49174.71</v>
      </c>
      <c r="H10" s="368">
        <f t="shared" ref="H10:H36" si="2">SUM(G10/E10*100)</f>
        <v>70.73083833833978</v>
      </c>
      <c r="I10" s="368">
        <f>SUM(G10/F10*100)</f>
        <v>99.624615072933537</v>
      </c>
      <c r="J10" s="51"/>
      <c r="K10" s="51"/>
      <c r="L10" s="53"/>
      <c r="M10" s="51"/>
      <c r="N10" s="51"/>
      <c r="O10" s="51"/>
      <c r="P10" s="51"/>
      <c r="Q10" s="51"/>
    </row>
    <row r="11" spans="1:17" s="52" customFormat="1" ht="75" x14ac:dyDescent="0.2">
      <c r="A11" s="127"/>
      <c r="B11" s="369" t="s">
        <v>162</v>
      </c>
      <c r="C11" s="377"/>
      <c r="D11" s="378" t="s">
        <v>163</v>
      </c>
      <c r="E11" s="376"/>
      <c r="F11" s="372">
        <v>1500</v>
      </c>
      <c r="G11" s="372">
        <v>1500</v>
      </c>
      <c r="H11" s="368"/>
      <c r="I11" s="368"/>
      <c r="J11" s="51"/>
      <c r="K11" s="51"/>
      <c r="L11" s="53"/>
      <c r="M11" s="51"/>
      <c r="N11" s="51"/>
      <c r="O11" s="51"/>
      <c r="P11" s="51"/>
      <c r="Q11" s="51"/>
    </row>
    <row r="12" spans="1:17" s="54" customFormat="1" ht="75" x14ac:dyDescent="0.2">
      <c r="A12" s="127"/>
      <c r="B12" s="373" t="s">
        <v>129</v>
      </c>
      <c r="C12" s="374"/>
      <c r="D12" s="375" t="s">
        <v>130</v>
      </c>
      <c r="E12" s="376"/>
      <c r="F12" s="376">
        <v>47860</v>
      </c>
      <c r="G12" s="376">
        <v>47674.71</v>
      </c>
      <c r="H12" s="368"/>
      <c r="I12" s="368"/>
      <c r="J12" s="53"/>
      <c r="K12" s="53"/>
      <c r="M12" s="53"/>
      <c r="N12" s="53"/>
      <c r="O12" s="53"/>
      <c r="P12" s="53"/>
      <c r="Q12" s="53"/>
    </row>
    <row r="13" spans="1:17" s="54" customFormat="1" x14ac:dyDescent="0.2">
      <c r="A13" s="129"/>
      <c r="B13" s="130">
        <v>54</v>
      </c>
      <c r="C13" s="131">
        <v>53</v>
      </c>
      <c r="D13" s="132" t="s">
        <v>31</v>
      </c>
      <c r="E13" s="133">
        <f>SUM(E6)</f>
        <v>71723.72</v>
      </c>
      <c r="F13" s="133">
        <f>SUM(F6)</f>
        <v>55360</v>
      </c>
      <c r="G13" s="133">
        <f>SUM(G6)</f>
        <v>49174.71</v>
      </c>
      <c r="H13" s="493">
        <f t="shared" si="2"/>
        <v>68.561293251381827</v>
      </c>
      <c r="I13" s="493">
        <f t="shared" si="0"/>
        <v>88.827149566473977</v>
      </c>
      <c r="J13" s="53"/>
      <c r="K13" s="53"/>
      <c r="L13" s="53"/>
      <c r="M13" s="53"/>
      <c r="N13" s="53"/>
      <c r="O13" s="53"/>
      <c r="P13" s="53"/>
      <c r="Q13" s="53"/>
    </row>
    <row r="14" spans="1:17" s="52" customFormat="1" ht="75" x14ac:dyDescent="0.2">
      <c r="A14" s="125"/>
      <c r="B14" s="379">
        <v>65</v>
      </c>
      <c r="C14" s="380"/>
      <c r="D14" s="381" t="s">
        <v>20</v>
      </c>
      <c r="E14" s="372">
        <f>SUM(E15)</f>
        <v>73638.2</v>
      </c>
      <c r="F14" s="372">
        <f>SUM(F15)</f>
        <v>67000</v>
      </c>
      <c r="G14" s="372">
        <f t="shared" ref="G14" si="3">SUM(G15)</f>
        <v>71273.48</v>
      </c>
      <c r="H14" s="368">
        <f t="shared" si="2"/>
        <v>96.78873193532705</v>
      </c>
      <c r="I14" s="368">
        <f t="shared" si="0"/>
        <v>106.37832835820895</v>
      </c>
      <c r="J14" s="51"/>
      <c r="K14" s="51"/>
      <c r="L14" s="51"/>
      <c r="M14" s="51"/>
      <c r="N14" s="51"/>
      <c r="O14" s="51"/>
      <c r="P14" s="51"/>
      <c r="Q14" s="51"/>
    </row>
    <row r="15" spans="1:17" s="52" customFormat="1" ht="30" x14ac:dyDescent="0.2">
      <c r="A15" s="125"/>
      <c r="B15" s="379">
        <v>652</v>
      </c>
      <c r="C15" s="380"/>
      <c r="D15" s="381" t="s">
        <v>61</v>
      </c>
      <c r="E15" s="372">
        <f>SUM(E16)</f>
        <v>73638.2</v>
      </c>
      <c r="F15" s="372">
        <f>SUM(F16)</f>
        <v>67000</v>
      </c>
      <c r="G15" s="372">
        <f t="shared" ref="G15" si="4">SUM(G16)</f>
        <v>71273.48</v>
      </c>
      <c r="H15" s="368"/>
      <c r="I15" s="368"/>
      <c r="J15" s="51"/>
      <c r="K15" s="51"/>
      <c r="L15" s="51"/>
      <c r="M15" s="51"/>
      <c r="N15" s="51"/>
      <c r="O15" s="51"/>
      <c r="P15" s="51"/>
      <c r="Q15" s="51"/>
    </row>
    <row r="16" spans="1:17" s="54" customFormat="1" ht="30" x14ac:dyDescent="0.2">
      <c r="A16" s="127"/>
      <c r="B16" s="382">
        <v>6526</v>
      </c>
      <c r="C16" s="383"/>
      <c r="D16" s="384" t="s">
        <v>131</v>
      </c>
      <c r="E16" s="376">
        <v>73638.2</v>
      </c>
      <c r="F16" s="376">
        <v>67000</v>
      </c>
      <c r="G16" s="376">
        <v>71273.48</v>
      </c>
      <c r="H16" s="368"/>
      <c r="I16" s="368"/>
      <c r="J16" s="53"/>
      <c r="K16" s="53"/>
      <c r="L16" s="53"/>
      <c r="M16" s="53"/>
      <c r="N16" s="53"/>
      <c r="O16" s="53"/>
      <c r="P16" s="53"/>
      <c r="Q16" s="53"/>
    </row>
    <row r="17" spans="1:17" s="54" customFormat="1" x14ac:dyDescent="0.2">
      <c r="A17" s="147"/>
      <c r="B17" s="379" t="s">
        <v>183</v>
      </c>
      <c r="C17" s="380"/>
      <c r="D17" s="385" t="s">
        <v>181</v>
      </c>
      <c r="E17" s="372">
        <f>SUM(E20,E21)</f>
        <v>78.489999999999995</v>
      </c>
      <c r="F17" s="372"/>
      <c r="G17" s="372">
        <f>SUM(G20,G21)</f>
        <v>262.81</v>
      </c>
      <c r="H17" s="368"/>
      <c r="I17" s="368"/>
      <c r="J17" s="53"/>
      <c r="K17" s="53"/>
      <c r="L17" s="53"/>
      <c r="M17" s="53"/>
      <c r="N17" s="53"/>
      <c r="O17" s="53"/>
      <c r="P17" s="53"/>
      <c r="Q17" s="53"/>
    </row>
    <row r="18" spans="1:17" s="54" customFormat="1" ht="45" x14ac:dyDescent="0.2">
      <c r="A18" s="147"/>
      <c r="B18" s="379">
        <v>641</v>
      </c>
      <c r="C18" s="380"/>
      <c r="D18" s="385" t="s">
        <v>184</v>
      </c>
      <c r="E18" s="372"/>
      <c r="F18" s="372"/>
      <c r="G18" s="372"/>
      <c r="H18" s="368"/>
      <c r="I18" s="368"/>
      <c r="J18" s="53"/>
      <c r="K18" s="53"/>
      <c r="L18" s="53"/>
      <c r="M18" s="53"/>
      <c r="N18" s="53"/>
      <c r="O18" s="53"/>
      <c r="P18" s="53"/>
      <c r="Q18" s="53"/>
    </row>
    <row r="19" spans="1:17" s="54" customFormat="1" ht="30" x14ac:dyDescent="0.2">
      <c r="A19" s="127"/>
      <c r="B19" s="382">
        <v>641</v>
      </c>
      <c r="C19" s="383"/>
      <c r="D19" s="378" t="s">
        <v>164</v>
      </c>
      <c r="E19" s="376"/>
      <c r="F19" s="376"/>
      <c r="G19" s="376">
        <v>15.4</v>
      </c>
      <c r="H19" s="368"/>
      <c r="I19" s="368"/>
      <c r="J19" s="53"/>
      <c r="K19" s="53"/>
      <c r="L19" s="53"/>
      <c r="M19" s="53"/>
      <c r="N19" s="53"/>
      <c r="O19" s="53"/>
      <c r="P19" s="53"/>
      <c r="Q19" s="53"/>
    </row>
    <row r="20" spans="1:17" s="54" customFormat="1" x14ac:dyDescent="0.2">
      <c r="A20" s="127"/>
      <c r="B20" s="382">
        <v>6413</v>
      </c>
      <c r="C20" s="383"/>
      <c r="D20" s="378" t="s">
        <v>182</v>
      </c>
      <c r="E20" s="376">
        <v>11.19</v>
      </c>
      <c r="F20" s="376"/>
      <c r="G20" s="376">
        <v>15.4</v>
      </c>
      <c r="H20" s="368"/>
      <c r="I20" s="368"/>
      <c r="J20" s="53"/>
      <c r="K20" s="53"/>
      <c r="L20" s="53"/>
      <c r="M20" s="53"/>
      <c r="N20" s="53"/>
      <c r="O20" s="53"/>
      <c r="P20" s="53"/>
      <c r="Q20" s="53"/>
    </row>
    <row r="21" spans="1:17" s="54" customFormat="1" x14ac:dyDescent="0.2">
      <c r="A21" s="127"/>
      <c r="B21" s="382">
        <v>683</v>
      </c>
      <c r="C21" s="383"/>
      <c r="D21" s="378" t="s">
        <v>181</v>
      </c>
      <c r="E21" s="376">
        <v>67.3</v>
      </c>
      <c r="F21" s="376"/>
      <c r="G21" s="376">
        <v>247.41</v>
      </c>
      <c r="H21" s="368"/>
      <c r="I21" s="368"/>
      <c r="J21" s="53"/>
      <c r="K21" s="53"/>
      <c r="L21" s="53"/>
      <c r="M21" s="53"/>
      <c r="N21" s="53"/>
      <c r="O21" s="53"/>
      <c r="P21" s="53"/>
      <c r="Q21" s="53"/>
    </row>
    <row r="22" spans="1:17" s="54" customFormat="1" ht="30" x14ac:dyDescent="0.2">
      <c r="A22" s="129"/>
      <c r="B22" s="130"/>
      <c r="C22" s="131">
        <v>43</v>
      </c>
      <c r="D22" s="132" t="s">
        <v>32</v>
      </c>
      <c r="E22" s="133">
        <f>SUM(E14+E17)</f>
        <v>73716.69</v>
      </c>
      <c r="F22" s="133">
        <f>F14</f>
        <v>67000</v>
      </c>
      <c r="G22" s="133">
        <f>SUM(G14)</f>
        <v>71273.48</v>
      </c>
      <c r="H22" s="492">
        <f t="shared" si="2"/>
        <v>96.685675930376135</v>
      </c>
      <c r="I22" s="492">
        <f t="shared" si="0"/>
        <v>106.37832835820895</v>
      </c>
      <c r="J22" s="53"/>
      <c r="K22" s="53"/>
      <c r="L22" s="53"/>
      <c r="M22" s="53"/>
      <c r="N22" s="53"/>
      <c r="O22" s="53"/>
      <c r="P22" s="53"/>
      <c r="Q22" s="53"/>
    </row>
    <row r="23" spans="1:17" s="52" customFormat="1" ht="60" x14ac:dyDescent="0.2">
      <c r="A23" s="125"/>
      <c r="B23" s="369">
        <v>66</v>
      </c>
      <c r="C23" s="370"/>
      <c r="D23" s="371" t="s">
        <v>17</v>
      </c>
      <c r="E23" s="367">
        <f>SUM(E24)</f>
        <v>32598.300000000003</v>
      </c>
      <c r="F23" s="367">
        <f>SUM(F24)</f>
        <v>34800</v>
      </c>
      <c r="G23" s="367">
        <f>SUM(G24)</f>
        <v>32719.859999999997</v>
      </c>
      <c r="H23" s="368">
        <f t="shared" si="2"/>
        <v>100.37290288143859</v>
      </c>
      <c r="I23" s="368">
        <v>76.900000000000006</v>
      </c>
      <c r="J23" s="51"/>
      <c r="K23" s="51"/>
      <c r="L23" s="51"/>
      <c r="M23" s="51"/>
      <c r="N23" s="51"/>
      <c r="O23" s="51"/>
      <c r="P23" s="51"/>
      <c r="Q23" s="51"/>
    </row>
    <row r="24" spans="1:17" s="52" customFormat="1" ht="45" x14ac:dyDescent="0.2">
      <c r="A24" s="125"/>
      <c r="B24" s="369" t="s">
        <v>135</v>
      </c>
      <c r="C24" s="370"/>
      <c r="D24" s="371" t="s">
        <v>60</v>
      </c>
      <c r="E24" s="367">
        <f>SUM(E25,E26)</f>
        <v>32598.300000000003</v>
      </c>
      <c r="F24" s="367">
        <f>SUM(F25,F26)</f>
        <v>34800</v>
      </c>
      <c r="G24" s="367">
        <f>SUM(G25,G26)</f>
        <v>32719.859999999997</v>
      </c>
      <c r="H24" s="368"/>
      <c r="I24" s="368"/>
      <c r="J24" s="51"/>
      <c r="K24" s="51"/>
      <c r="L24" s="51"/>
      <c r="M24" s="51"/>
      <c r="N24" s="51"/>
      <c r="O24" s="51"/>
      <c r="P24" s="51"/>
      <c r="Q24" s="51"/>
    </row>
    <row r="25" spans="1:17" s="52" customFormat="1" ht="30" x14ac:dyDescent="0.2">
      <c r="A25" s="125"/>
      <c r="B25" s="369" t="s">
        <v>179</v>
      </c>
      <c r="C25" s="370"/>
      <c r="D25" s="371" t="s">
        <v>180</v>
      </c>
      <c r="E25" s="367">
        <v>4001.9</v>
      </c>
      <c r="F25" s="367">
        <v>2600</v>
      </c>
      <c r="G25" s="367">
        <v>2805.6</v>
      </c>
      <c r="H25" s="368"/>
      <c r="I25" s="368"/>
      <c r="J25" s="51"/>
      <c r="K25" s="51"/>
      <c r="L25" s="51"/>
      <c r="M25" s="51"/>
      <c r="N25" s="51"/>
      <c r="O25" s="51"/>
      <c r="P25" s="51"/>
      <c r="Q25" s="51"/>
    </row>
    <row r="26" spans="1:17" s="54" customFormat="1" ht="30" x14ac:dyDescent="0.2">
      <c r="A26" s="127"/>
      <c r="B26" s="373" t="s">
        <v>132</v>
      </c>
      <c r="C26" s="401"/>
      <c r="D26" s="375" t="s">
        <v>133</v>
      </c>
      <c r="E26" s="402">
        <v>28596.400000000001</v>
      </c>
      <c r="F26" s="402">
        <v>32200</v>
      </c>
      <c r="G26" s="402">
        <v>29914.26</v>
      </c>
      <c r="H26" s="368">
        <f t="shared" si="2"/>
        <v>104.60848218656893</v>
      </c>
      <c r="I26" s="368"/>
      <c r="J26" s="53"/>
      <c r="K26" s="53"/>
      <c r="L26" s="53"/>
      <c r="M26" s="53"/>
      <c r="N26" s="53"/>
      <c r="O26" s="53"/>
      <c r="P26" s="53"/>
      <c r="Q26" s="53"/>
    </row>
    <row r="27" spans="1:17" s="59" customFormat="1" x14ac:dyDescent="0.2">
      <c r="A27" s="57"/>
      <c r="B27" s="130"/>
      <c r="C27" s="131" t="s">
        <v>33</v>
      </c>
      <c r="D27" s="132" t="s">
        <v>287</v>
      </c>
      <c r="E27" s="133">
        <f>SUM(E23)</f>
        <v>32598.300000000003</v>
      </c>
      <c r="F27" s="133">
        <f>SUM(F23)</f>
        <v>34800</v>
      </c>
      <c r="G27" s="133">
        <f>SUM(G17,G23)</f>
        <v>32982.67</v>
      </c>
      <c r="H27" s="493">
        <f t="shared" si="2"/>
        <v>101.17911056711544</v>
      </c>
      <c r="I27" s="493">
        <f t="shared" si="0"/>
        <v>94.777787356321824</v>
      </c>
      <c r="J27" s="58"/>
      <c r="K27" s="58"/>
      <c r="L27" s="58"/>
      <c r="M27" s="58"/>
      <c r="N27" s="58"/>
      <c r="O27" s="58"/>
      <c r="P27" s="58"/>
      <c r="Q27" s="58"/>
    </row>
    <row r="28" spans="1:17" s="68" customFormat="1" ht="90" x14ac:dyDescent="0.2">
      <c r="A28" s="33"/>
      <c r="B28" s="403">
        <v>663</v>
      </c>
      <c r="C28" s="404"/>
      <c r="D28" s="405" t="s">
        <v>137</v>
      </c>
      <c r="E28" s="406">
        <f>SUM(E29)</f>
        <v>1327.23</v>
      </c>
      <c r="F28" s="406"/>
      <c r="G28" s="406">
        <f>SUM(G29)</f>
        <v>2000</v>
      </c>
      <c r="H28" s="368"/>
      <c r="I28" s="368"/>
      <c r="J28" s="51"/>
      <c r="K28" s="51"/>
      <c r="L28" s="51"/>
      <c r="M28" s="51"/>
      <c r="N28" s="51"/>
      <c r="O28" s="51"/>
      <c r="P28" s="51"/>
      <c r="Q28" s="51"/>
    </row>
    <row r="29" spans="1:17" s="53" customFormat="1" x14ac:dyDescent="0.2">
      <c r="A29" s="60"/>
      <c r="B29" s="373">
        <v>6631</v>
      </c>
      <c r="C29" s="407"/>
      <c r="D29" s="408" t="s">
        <v>212</v>
      </c>
      <c r="E29" s="409">
        <v>1327.23</v>
      </c>
      <c r="F29" s="409">
        <v>0</v>
      </c>
      <c r="G29" s="409">
        <v>2000</v>
      </c>
      <c r="H29" s="368"/>
      <c r="I29" s="368"/>
    </row>
    <row r="30" spans="1:17" s="54" customFormat="1" ht="30.75" customHeight="1" x14ac:dyDescent="0.2">
      <c r="A30" s="129"/>
      <c r="B30" s="130"/>
      <c r="C30" s="131" t="s">
        <v>34</v>
      </c>
      <c r="D30" s="132" t="s">
        <v>35</v>
      </c>
      <c r="E30" s="133">
        <f>SUM(E29)</f>
        <v>1327.23</v>
      </c>
      <c r="F30" s="133">
        <f>F28</f>
        <v>0</v>
      </c>
      <c r="G30" s="133">
        <f>G28</f>
        <v>2000</v>
      </c>
      <c r="H30" s="493">
        <f t="shared" si="2"/>
        <v>150.68978247929897</v>
      </c>
      <c r="I30" s="493" t="e">
        <f t="shared" si="0"/>
        <v>#DIV/0!</v>
      </c>
      <c r="J30" s="53"/>
      <c r="K30" s="53"/>
      <c r="L30" s="53"/>
      <c r="M30" s="53"/>
      <c r="N30" s="53"/>
      <c r="O30" s="53"/>
      <c r="P30" s="53"/>
      <c r="Q30" s="53"/>
    </row>
    <row r="31" spans="1:17" s="52" customFormat="1" ht="60" x14ac:dyDescent="0.2">
      <c r="A31" s="55"/>
      <c r="B31" s="390">
        <v>67</v>
      </c>
      <c r="C31" s="391"/>
      <c r="D31" s="392" t="s">
        <v>14</v>
      </c>
      <c r="E31" s="393">
        <f>SUM(E32)</f>
        <v>402303.33</v>
      </c>
      <c r="F31" s="393">
        <f>SUM(F32)</f>
        <v>466110</v>
      </c>
      <c r="G31" s="393">
        <f t="shared" ref="G31" si="5">SUM(G32)</f>
        <v>459389.48</v>
      </c>
      <c r="H31" s="389">
        <f t="shared" si="2"/>
        <v>114.18982785949099</v>
      </c>
      <c r="I31" s="389">
        <f t="shared" si="0"/>
        <v>98.558168672630913</v>
      </c>
      <c r="J31" s="51"/>
      <c r="K31" s="51"/>
      <c r="L31" s="51"/>
      <c r="M31" s="51"/>
      <c r="N31" s="51"/>
      <c r="O31" s="51"/>
      <c r="P31" s="51"/>
      <c r="Q31" s="51"/>
    </row>
    <row r="32" spans="1:17" s="54" customFormat="1" ht="42" customHeight="1" x14ac:dyDescent="0.2">
      <c r="A32" s="55"/>
      <c r="B32" s="390" t="s">
        <v>121</v>
      </c>
      <c r="C32" s="391"/>
      <c r="D32" s="392" t="s">
        <v>59</v>
      </c>
      <c r="E32" s="393">
        <f>SUM(E33,E34)</f>
        <v>402303.33</v>
      </c>
      <c r="F32" s="393">
        <f>SUM(F33,F34)</f>
        <v>466110</v>
      </c>
      <c r="G32" s="393">
        <f t="shared" ref="G32" si="6">SUM(G33:G34)</f>
        <v>459389.48</v>
      </c>
      <c r="H32" s="389">
        <f t="shared" si="2"/>
        <v>114.18982785949099</v>
      </c>
      <c r="I32" s="389"/>
      <c r="J32" s="53"/>
      <c r="K32" s="53"/>
      <c r="L32" s="53"/>
      <c r="M32" s="53"/>
      <c r="N32" s="53"/>
      <c r="O32" s="53"/>
      <c r="P32" s="53"/>
      <c r="Q32" s="53"/>
    </row>
    <row r="33" spans="1:17" s="52" customFormat="1" ht="60" x14ac:dyDescent="0.2">
      <c r="A33" s="56"/>
      <c r="B33" s="394" t="s">
        <v>122</v>
      </c>
      <c r="C33" s="411"/>
      <c r="D33" s="396" t="s">
        <v>123</v>
      </c>
      <c r="E33" s="397">
        <v>392513.33</v>
      </c>
      <c r="F33" s="397">
        <v>456110</v>
      </c>
      <c r="G33" s="80">
        <v>449389.48</v>
      </c>
      <c r="H33" s="389">
        <f t="shared" si="2"/>
        <v>114.49024673888144</v>
      </c>
      <c r="I33" s="389"/>
      <c r="J33" s="51"/>
      <c r="K33" s="211"/>
      <c r="L33" s="212"/>
      <c r="M33" s="211"/>
      <c r="N33" s="212"/>
      <c r="O33" s="51"/>
      <c r="P33" s="51"/>
      <c r="Q33" s="51"/>
    </row>
    <row r="34" spans="1:17" s="54" customFormat="1" ht="90" x14ac:dyDescent="0.2">
      <c r="A34" s="56"/>
      <c r="B34" s="394" t="s">
        <v>124</v>
      </c>
      <c r="C34" s="411"/>
      <c r="D34" s="396" t="s">
        <v>125</v>
      </c>
      <c r="E34" s="397">
        <v>9790</v>
      </c>
      <c r="F34" s="397">
        <v>10000</v>
      </c>
      <c r="G34" s="397">
        <v>10000</v>
      </c>
      <c r="H34" s="389">
        <f t="shared" si="2"/>
        <v>102.14504596527067</v>
      </c>
      <c r="I34" s="389"/>
      <c r="J34" s="53"/>
      <c r="K34" s="213"/>
      <c r="L34" s="213"/>
      <c r="M34" s="497"/>
      <c r="N34" s="213"/>
      <c r="O34" s="53"/>
      <c r="P34" s="53"/>
      <c r="Q34" s="53"/>
    </row>
    <row r="35" spans="1:17" s="52" customFormat="1" x14ac:dyDescent="0.2">
      <c r="A35" s="129"/>
      <c r="B35" s="129"/>
      <c r="C35" s="131" t="s">
        <v>36</v>
      </c>
      <c r="D35" s="132" t="s">
        <v>37</v>
      </c>
      <c r="E35" s="133">
        <f>SUM(E31)</f>
        <v>402303.33</v>
      </c>
      <c r="F35" s="133">
        <f>F31</f>
        <v>466110</v>
      </c>
      <c r="G35" s="133">
        <f>SUM(G31)</f>
        <v>459389.48</v>
      </c>
      <c r="H35" s="410">
        <f t="shared" si="2"/>
        <v>114.18982785949099</v>
      </c>
      <c r="I35" s="410">
        <f t="shared" si="0"/>
        <v>98.558168672630913</v>
      </c>
      <c r="J35" s="51"/>
      <c r="K35" s="212"/>
      <c r="L35" s="212"/>
      <c r="M35" s="214"/>
      <c r="N35" s="212"/>
      <c r="O35" s="51"/>
      <c r="P35" s="51"/>
      <c r="Q35" s="51"/>
    </row>
    <row r="36" spans="1:17" s="52" customFormat="1" x14ac:dyDescent="0.2">
      <c r="A36" s="585" t="s">
        <v>57</v>
      </c>
      <c r="B36" s="585"/>
      <c r="C36" s="585"/>
      <c r="D36" s="585"/>
      <c r="E36" s="494">
        <f>SUM(E13,E22,E27,E30,E35)</f>
        <v>581669.27</v>
      </c>
      <c r="F36" s="495">
        <f>SUM(F13,F22,F27,F30,F35)</f>
        <v>623270</v>
      </c>
      <c r="G36" s="494">
        <f>SUM(G13,G22,G27,G30,G35)</f>
        <v>614820.34</v>
      </c>
      <c r="H36" s="496">
        <f t="shared" si="2"/>
        <v>105.69929884726417</v>
      </c>
      <c r="I36" s="496">
        <f t="shared" si="0"/>
        <v>98.644301827458406</v>
      </c>
      <c r="J36" s="51"/>
      <c r="K36" s="212"/>
      <c r="L36" s="212"/>
      <c r="M36" s="211"/>
      <c r="N36" s="212"/>
      <c r="O36" s="51"/>
      <c r="P36" s="51"/>
      <c r="Q36" s="51"/>
    </row>
    <row r="37" spans="1:17" s="52" customFormat="1" x14ac:dyDescent="0.2">
      <c r="A37" s="1"/>
      <c r="B37" s="1"/>
      <c r="C37" s="1"/>
      <c r="D37" s="1"/>
      <c r="E37" s="135"/>
      <c r="F37" s="77"/>
      <c r="G37" s="77"/>
      <c r="H37" s="83"/>
      <c r="I37" s="83"/>
      <c r="J37" s="51"/>
      <c r="K37" s="212"/>
      <c r="L37" s="212"/>
      <c r="M37" s="212"/>
      <c r="N37" s="212"/>
      <c r="O37" s="51"/>
      <c r="P37" s="51"/>
      <c r="Q37" s="51"/>
    </row>
    <row r="38" spans="1:17" s="52" customFormat="1" x14ac:dyDescent="0.2">
      <c r="A38" s="581" t="s">
        <v>80</v>
      </c>
      <c r="B38" s="582"/>
      <c r="C38" s="582"/>
      <c r="D38" s="582"/>
      <c r="E38" s="582"/>
      <c r="F38" s="582"/>
      <c r="G38" s="582"/>
      <c r="H38" s="582"/>
      <c r="I38" s="582"/>
      <c r="J38" s="51"/>
      <c r="K38" s="51"/>
      <c r="L38" s="51"/>
      <c r="M38" s="51"/>
      <c r="N38" s="51"/>
      <c r="O38" s="51"/>
      <c r="P38" s="51"/>
      <c r="Q38" s="51"/>
    </row>
    <row r="39" spans="1:17" s="52" customFormat="1" ht="105" x14ac:dyDescent="0.2">
      <c r="A39" s="498" t="s">
        <v>30</v>
      </c>
      <c r="B39" s="498" t="s">
        <v>117</v>
      </c>
      <c r="C39" s="498" t="s">
        <v>38</v>
      </c>
      <c r="D39" s="499" t="s">
        <v>13</v>
      </c>
      <c r="E39" s="514" t="s">
        <v>276</v>
      </c>
      <c r="F39" s="500" t="s">
        <v>265</v>
      </c>
      <c r="G39" s="500" t="s">
        <v>277</v>
      </c>
      <c r="H39" s="491" t="s">
        <v>96</v>
      </c>
      <c r="I39" s="491" t="s">
        <v>96</v>
      </c>
      <c r="J39" s="51"/>
      <c r="K39" s="51"/>
      <c r="L39" s="51"/>
      <c r="M39" s="51"/>
      <c r="N39" s="51"/>
      <c r="O39" s="51"/>
      <c r="P39" s="51"/>
      <c r="Q39" s="51"/>
    </row>
    <row r="40" spans="1:17" s="52" customFormat="1" x14ac:dyDescent="0.2">
      <c r="A40" s="580">
        <v>1</v>
      </c>
      <c r="B40" s="580"/>
      <c r="C40" s="580"/>
      <c r="D40" s="580"/>
      <c r="E40" s="124">
        <v>2</v>
      </c>
      <c r="F40" s="84">
        <v>3</v>
      </c>
      <c r="G40" s="84">
        <v>4</v>
      </c>
      <c r="H40" s="122" t="s">
        <v>116</v>
      </c>
      <c r="I40" s="93" t="s">
        <v>115</v>
      </c>
      <c r="J40" s="51"/>
      <c r="K40" s="51"/>
      <c r="L40" s="51"/>
      <c r="M40" s="51"/>
      <c r="N40" s="51"/>
      <c r="O40" s="51"/>
      <c r="P40" s="51"/>
      <c r="Q40" s="51"/>
    </row>
    <row r="41" spans="1:17" s="52" customFormat="1" x14ac:dyDescent="0.2">
      <c r="A41" s="412">
        <v>9</v>
      </c>
      <c r="B41" s="412"/>
      <c r="C41" s="412"/>
      <c r="D41" s="387" t="s">
        <v>81</v>
      </c>
      <c r="E41" s="388">
        <f>SUM(E42)</f>
        <v>0</v>
      </c>
      <c r="F41" s="388">
        <f t="shared" ref="F41" si="7">SUM(F42)</f>
        <v>26550</v>
      </c>
      <c r="G41" s="388">
        <v>22838.92</v>
      </c>
      <c r="H41" s="389" t="e">
        <f>SUM(G41/E41*100)</f>
        <v>#DIV/0!</v>
      </c>
      <c r="I41" s="389">
        <f>SUM(G41/F41*100)</f>
        <v>86.02229755178908</v>
      </c>
      <c r="J41" s="51"/>
      <c r="K41" s="51"/>
      <c r="L41" s="51"/>
      <c r="M41" s="51"/>
      <c r="N41" s="51"/>
      <c r="O41" s="51"/>
      <c r="P41" s="51"/>
      <c r="Q41" s="51"/>
    </row>
    <row r="42" spans="1:17" s="52" customFormat="1" x14ac:dyDescent="0.2">
      <c r="A42" s="412"/>
      <c r="B42" s="391">
        <v>92</v>
      </c>
      <c r="C42" s="412"/>
      <c r="D42" s="387" t="s">
        <v>49</v>
      </c>
      <c r="E42" s="388">
        <f>SUM(E43)</f>
        <v>0</v>
      </c>
      <c r="F42" s="388">
        <v>26550</v>
      </c>
      <c r="G42" s="388"/>
      <c r="H42" s="389" t="e">
        <f t="shared" ref="H42:H47" si="8">SUM(G42/E42*100)</f>
        <v>#DIV/0!</v>
      </c>
      <c r="I42" s="389">
        <f t="shared" ref="I42:I46" si="9">SUM(G42/F42*100)</f>
        <v>0</v>
      </c>
      <c r="J42" s="51"/>
      <c r="K42" s="51"/>
      <c r="L42" s="51"/>
      <c r="M42" s="51"/>
      <c r="N42" s="51"/>
      <c r="O42" s="51"/>
      <c r="P42" s="51"/>
      <c r="Q42" s="51"/>
    </row>
    <row r="43" spans="1:17" s="52" customFormat="1" ht="30" x14ac:dyDescent="0.2">
      <c r="A43" s="412"/>
      <c r="B43" s="391">
        <v>922</v>
      </c>
      <c r="C43" s="412"/>
      <c r="D43" s="501" t="s">
        <v>139</v>
      </c>
      <c r="E43" s="388">
        <f>SUM(E44)</f>
        <v>0</v>
      </c>
      <c r="F43" s="388">
        <v>26550</v>
      </c>
      <c r="G43" s="388"/>
      <c r="H43" s="389" t="e">
        <f t="shared" si="8"/>
        <v>#DIV/0!</v>
      </c>
      <c r="I43" s="389"/>
      <c r="J43" s="51"/>
      <c r="K43" s="51"/>
      <c r="L43" s="51"/>
      <c r="M43" s="51"/>
      <c r="N43" s="51"/>
      <c r="O43" s="51"/>
      <c r="P43" s="51"/>
      <c r="Q43" s="51"/>
    </row>
    <row r="44" spans="1:17" s="52" customFormat="1" x14ac:dyDescent="0.2">
      <c r="A44" s="502"/>
      <c r="B44" s="411">
        <v>9221</v>
      </c>
      <c r="C44" s="502"/>
      <c r="D44" s="503" t="s">
        <v>140</v>
      </c>
      <c r="E44" s="143">
        <f>SUM(E45:E47)</f>
        <v>0</v>
      </c>
      <c r="F44" s="143"/>
      <c r="G44" s="143">
        <v>22838.92</v>
      </c>
      <c r="H44" s="504" t="e">
        <f t="shared" si="8"/>
        <v>#DIV/0!</v>
      </c>
      <c r="I44" s="504"/>
      <c r="J44" s="51"/>
      <c r="K44" s="51"/>
      <c r="L44" s="51"/>
      <c r="M44" s="51"/>
      <c r="N44" s="51"/>
      <c r="O44" s="51"/>
      <c r="P44" s="51"/>
      <c r="Q44" s="51"/>
    </row>
    <row r="45" spans="1:17" s="52" customFormat="1" x14ac:dyDescent="0.2">
      <c r="A45" s="505"/>
      <c r="B45" s="506"/>
      <c r="C45" s="505" t="s">
        <v>55</v>
      </c>
      <c r="D45" s="507" t="s">
        <v>50</v>
      </c>
      <c r="E45" s="508">
        <v>0</v>
      </c>
      <c r="F45" s="508">
        <v>21550</v>
      </c>
      <c r="G45" s="508">
        <v>17838.919999999998</v>
      </c>
      <c r="H45" s="509" t="e">
        <f t="shared" si="8"/>
        <v>#DIV/0!</v>
      </c>
      <c r="I45" s="509"/>
      <c r="J45" s="51"/>
      <c r="K45" s="51"/>
      <c r="L45" s="51"/>
      <c r="M45" s="51"/>
      <c r="N45" s="51"/>
      <c r="O45" s="51"/>
      <c r="P45" s="51"/>
      <c r="Q45" s="51"/>
    </row>
    <row r="46" spans="1:17" s="52" customFormat="1" x14ac:dyDescent="0.2">
      <c r="A46" s="510"/>
      <c r="B46" s="511"/>
      <c r="C46" s="510" t="s">
        <v>56</v>
      </c>
      <c r="D46" s="512" t="s">
        <v>53</v>
      </c>
      <c r="E46" s="134">
        <v>0</v>
      </c>
      <c r="F46" s="134">
        <v>5000</v>
      </c>
      <c r="G46" s="134">
        <v>5000</v>
      </c>
      <c r="H46" s="513" t="e">
        <f t="shared" si="8"/>
        <v>#DIV/0!</v>
      </c>
      <c r="I46" s="513">
        <f t="shared" si="9"/>
        <v>100</v>
      </c>
      <c r="J46" s="51"/>
      <c r="K46" s="51"/>
      <c r="L46" s="51"/>
      <c r="M46" s="51"/>
      <c r="N46" s="51"/>
      <c r="O46" s="51"/>
      <c r="P46" s="51"/>
      <c r="Q46" s="51"/>
    </row>
    <row r="47" spans="1:17" s="52" customFormat="1" x14ac:dyDescent="0.2">
      <c r="A47" s="3"/>
      <c r="B47" s="506"/>
      <c r="C47" s="505" t="s">
        <v>118</v>
      </c>
      <c r="D47" s="507" t="s">
        <v>119</v>
      </c>
      <c r="E47" s="508">
        <v>0</v>
      </c>
      <c r="F47" s="508"/>
      <c r="G47" s="508">
        <v>0</v>
      </c>
      <c r="H47" s="509" t="e">
        <f t="shared" si="8"/>
        <v>#DIV/0!</v>
      </c>
      <c r="I47" s="509"/>
      <c r="J47" s="51"/>
      <c r="K47" s="51"/>
      <c r="L47" s="51"/>
      <c r="M47" s="51"/>
      <c r="N47" s="51"/>
      <c r="O47" s="51"/>
      <c r="P47" s="51"/>
      <c r="Q47" s="51"/>
    </row>
    <row r="48" spans="1:17" s="52" customFormat="1" x14ac:dyDescent="0.2">
      <c r="A48" s="1"/>
      <c r="B48" s="1"/>
      <c r="C48" s="1"/>
      <c r="D48" s="1"/>
      <c r="E48" s="135"/>
      <c r="F48" s="77"/>
      <c r="G48" s="77"/>
      <c r="H48" s="83"/>
      <c r="I48" s="83"/>
      <c r="J48" s="51"/>
      <c r="K48" s="51"/>
      <c r="L48" s="51"/>
      <c r="M48" s="51"/>
      <c r="N48" s="51"/>
      <c r="O48" s="51"/>
      <c r="P48" s="51"/>
      <c r="Q48" s="51"/>
    </row>
    <row r="49" spans="1:17" s="52" customFormat="1" x14ac:dyDescent="0.2">
      <c r="A49" s="59"/>
      <c r="B49" s="1"/>
      <c r="C49" s="1"/>
      <c r="D49" s="1"/>
      <c r="E49" s="136"/>
      <c r="F49" s="78"/>
      <c r="G49" s="78"/>
      <c r="H49" s="83"/>
      <c r="I49" s="83"/>
      <c r="J49" s="51"/>
      <c r="K49" s="51"/>
      <c r="L49" s="51"/>
      <c r="M49" s="51"/>
      <c r="N49" s="51"/>
      <c r="O49" s="51"/>
      <c r="P49" s="51"/>
      <c r="Q49" s="51"/>
    </row>
    <row r="50" spans="1:17" s="54" customFormat="1" ht="15.75" customHeight="1" x14ac:dyDescent="0.2">
      <c r="A50" s="583" t="s">
        <v>42</v>
      </c>
      <c r="B50" s="584"/>
      <c r="C50" s="584"/>
      <c r="D50" s="584"/>
      <c r="E50" s="584"/>
      <c r="F50" s="584"/>
      <c r="G50" s="584"/>
      <c r="H50" s="584"/>
      <c r="I50" s="584"/>
      <c r="J50" s="53"/>
      <c r="K50" s="53"/>
      <c r="L50" s="53"/>
      <c r="M50" s="53"/>
      <c r="N50" s="53"/>
      <c r="O50" s="53"/>
      <c r="P50" s="53"/>
      <c r="Q50" s="53"/>
    </row>
    <row r="51" spans="1:17" s="52" customFormat="1" ht="105" x14ac:dyDescent="0.2">
      <c r="A51" s="498" t="s">
        <v>30</v>
      </c>
      <c r="B51" s="498" t="s">
        <v>117</v>
      </c>
      <c r="C51" s="498" t="s">
        <v>38</v>
      </c>
      <c r="D51" s="515" t="s">
        <v>13</v>
      </c>
      <c r="E51" s="490" t="s">
        <v>276</v>
      </c>
      <c r="F51" s="491" t="s">
        <v>266</v>
      </c>
      <c r="G51" s="491" t="s">
        <v>277</v>
      </c>
      <c r="H51" s="491" t="s">
        <v>96</v>
      </c>
      <c r="I51" s="491" t="s">
        <v>96</v>
      </c>
      <c r="J51" s="51"/>
      <c r="K51" s="51"/>
      <c r="L51" s="51"/>
      <c r="M51" s="51"/>
      <c r="N51" s="51"/>
      <c r="O51" s="51"/>
      <c r="P51" s="51"/>
      <c r="Q51" s="51"/>
    </row>
    <row r="52" spans="1:17" s="52" customFormat="1" x14ac:dyDescent="0.2">
      <c r="A52" s="580">
        <v>1</v>
      </c>
      <c r="B52" s="580"/>
      <c r="C52" s="580"/>
      <c r="D52" s="580"/>
      <c r="E52" s="413">
        <v>2</v>
      </c>
      <c r="F52" s="142">
        <v>3</v>
      </c>
      <c r="G52" s="148">
        <v>4</v>
      </c>
      <c r="H52" s="122" t="s">
        <v>116</v>
      </c>
      <c r="I52" s="93" t="s">
        <v>115</v>
      </c>
      <c r="J52" s="51"/>
      <c r="K52" s="51"/>
      <c r="L52" s="51"/>
      <c r="M52" s="51"/>
      <c r="N52" s="51"/>
      <c r="O52" s="51"/>
      <c r="P52" s="51"/>
      <c r="Q52" s="51"/>
    </row>
    <row r="53" spans="1:17" s="52" customFormat="1" x14ac:dyDescent="0.2">
      <c r="A53" s="46">
        <v>3</v>
      </c>
      <c r="B53" s="438" t="s">
        <v>159</v>
      </c>
      <c r="C53" s="439"/>
      <c r="D53" s="440" t="s">
        <v>41</v>
      </c>
      <c r="E53" s="441">
        <f>SUM(E54,E62,E93,E97)</f>
        <v>396356.91000000003</v>
      </c>
      <c r="F53" s="441">
        <f>SUM(F54,F62,F93,F97)</f>
        <v>466110</v>
      </c>
      <c r="G53" s="441">
        <f>SUM(G54,G62,G93,G97)</f>
        <v>465889.65</v>
      </c>
      <c r="H53" s="139">
        <f t="shared" ref="H53:H194" si="10">SUM(G53/E53*100)</f>
        <v>117.5429614687429</v>
      </c>
      <c r="I53" s="139">
        <f t="shared" ref="I53:I194" si="11">SUM(G53/F53*100)</f>
        <v>99.95272575143207</v>
      </c>
      <c r="J53" s="51"/>
      <c r="K53" s="51"/>
      <c r="L53" s="51"/>
      <c r="M53" s="51"/>
      <c r="N53" s="51"/>
      <c r="O53" s="51"/>
      <c r="P53" s="51"/>
      <c r="Q53" s="51"/>
    </row>
    <row r="54" spans="1:17" s="52" customFormat="1" x14ac:dyDescent="0.2">
      <c r="A54" s="34"/>
      <c r="B54" s="442">
        <v>31</v>
      </c>
      <c r="C54" s="443"/>
      <c r="D54" s="444" t="s">
        <v>15</v>
      </c>
      <c r="E54" s="445">
        <f>SUM(E55,E57,E59)</f>
        <v>245667.63</v>
      </c>
      <c r="F54" s="445">
        <f>SUM(F55,F57,F59)</f>
        <v>304290</v>
      </c>
      <c r="G54" s="445">
        <f>SUM(G55,G57,G59)</f>
        <v>304087.49</v>
      </c>
      <c r="H54" s="446">
        <f t="shared" si="10"/>
        <v>123.78003972277503</v>
      </c>
      <c r="I54" s="446">
        <f t="shared" si="11"/>
        <v>99.93344835518748</v>
      </c>
      <c r="J54" s="51"/>
      <c r="K54" s="51"/>
      <c r="L54" s="51"/>
      <c r="M54" s="51"/>
      <c r="N54" s="51"/>
      <c r="O54" s="51"/>
      <c r="P54" s="51"/>
      <c r="Q54" s="51"/>
    </row>
    <row r="55" spans="1:17" s="54" customFormat="1" x14ac:dyDescent="0.2">
      <c r="A55" s="33"/>
      <c r="B55" s="447">
        <v>311</v>
      </c>
      <c r="C55" s="395"/>
      <c r="D55" s="398" t="s">
        <v>65</v>
      </c>
      <c r="E55" s="448">
        <f>SUM(E56)</f>
        <v>193183.1</v>
      </c>
      <c r="F55" s="448">
        <f>SUM(F56)</f>
        <v>231140</v>
      </c>
      <c r="G55" s="448">
        <f>SUM(G56)</f>
        <v>231437.79</v>
      </c>
      <c r="H55" s="139">
        <f t="shared" si="10"/>
        <v>119.80229637064525</v>
      </c>
      <c r="I55" s="139"/>
      <c r="J55" s="53"/>
      <c r="K55" s="53"/>
      <c r="L55" s="53"/>
      <c r="M55" s="53"/>
      <c r="N55" s="53"/>
      <c r="O55" s="53"/>
      <c r="P55" s="53"/>
      <c r="Q55" s="53"/>
    </row>
    <row r="56" spans="1:17" s="62" customFormat="1" x14ac:dyDescent="0.2">
      <c r="A56" s="35"/>
      <c r="B56" s="449">
        <v>3111</v>
      </c>
      <c r="C56" s="395"/>
      <c r="D56" s="395" t="s">
        <v>85</v>
      </c>
      <c r="E56" s="450">
        <v>193183.1</v>
      </c>
      <c r="F56" s="139">
        <v>231140</v>
      </c>
      <c r="G56" s="139">
        <v>231437.79</v>
      </c>
      <c r="H56" s="448">
        <f t="shared" si="10"/>
        <v>119.80229637064525</v>
      </c>
      <c r="I56" s="448"/>
      <c r="J56" s="61"/>
      <c r="K56" s="61"/>
      <c r="L56" s="61"/>
      <c r="M56" s="61"/>
      <c r="N56" s="61"/>
      <c r="O56" s="61"/>
      <c r="P56" s="61"/>
      <c r="Q56" s="61"/>
    </row>
    <row r="57" spans="1:17" s="62" customFormat="1" ht="30" x14ac:dyDescent="0.2">
      <c r="A57" s="35"/>
      <c r="B57" s="451" t="s">
        <v>156</v>
      </c>
      <c r="C57" s="395"/>
      <c r="D57" s="452" t="s">
        <v>67</v>
      </c>
      <c r="E57" s="453">
        <f>E58</f>
        <v>20612.310000000001</v>
      </c>
      <c r="F57" s="139">
        <f>SUM(F58)</f>
        <v>34919</v>
      </c>
      <c r="G57" s="448">
        <f>G58</f>
        <v>34462.589999999997</v>
      </c>
      <c r="H57" s="448">
        <f t="shared" si="10"/>
        <v>167.19421549549756</v>
      </c>
      <c r="I57" s="448"/>
      <c r="J57" s="61"/>
      <c r="K57" s="61"/>
      <c r="L57" s="61"/>
      <c r="M57" s="61"/>
      <c r="N57" s="61"/>
      <c r="O57" s="61"/>
      <c r="P57" s="61"/>
      <c r="Q57" s="61"/>
    </row>
    <row r="58" spans="1:17" s="62" customFormat="1" ht="30" x14ac:dyDescent="0.2">
      <c r="A58" s="35"/>
      <c r="B58" s="449" t="s">
        <v>97</v>
      </c>
      <c r="C58" s="395"/>
      <c r="D58" s="454" t="s">
        <v>67</v>
      </c>
      <c r="E58" s="450">
        <v>20612.310000000001</v>
      </c>
      <c r="F58" s="139">
        <v>34919</v>
      </c>
      <c r="G58" s="139">
        <v>34462.589999999997</v>
      </c>
      <c r="H58" s="448">
        <f t="shared" si="10"/>
        <v>167.19421549549756</v>
      </c>
      <c r="I58" s="448"/>
      <c r="J58" s="61"/>
      <c r="K58" s="61"/>
      <c r="L58" s="61"/>
      <c r="M58" s="61"/>
      <c r="N58" s="61"/>
      <c r="O58" s="61"/>
      <c r="P58" s="61"/>
      <c r="Q58" s="61"/>
    </row>
    <row r="59" spans="1:17" s="62" customFormat="1" x14ac:dyDescent="0.2">
      <c r="A59" s="33"/>
      <c r="B59" s="390">
        <v>313</v>
      </c>
      <c r="C59" s="398"/>
      <c r="D59" s="398" t="s">
        <v>66</v>
      </c>
      <c r="E59" s="140">
        <f>SUM(E60:E61)</f>
        <v>31872.22</v>
      </c>
      <c r="F59" s="140">
        <f>SUM(F60)</f>
        <v>38231</v>
      </c>
      <c r="G59" s="140">
        <f>SUM(G60:G61)</f>
        <v>38187.11</v>
      </c>
      <c r="H59" s="139">
        <f t="shared" si="10"/>
        <v>119.81314762511053</v>
      </c>
      <c r="I59" s="455"/>
      <c r="J59" s="61"/>
      <c r="K59" s="61"/>
      <c r="L59" s="61"/>
      <c r="M59" s="61"/>
      <c r="N59" s="61"/>
      <c r="O59" s="61"/>
      <c r="P59" s="61"/>
      <c r="Q59" s="61"/>
    </row>
    <row r="60" spans="1:17" s="52" customFormat="1" x14ac:dyDescent="0.2">
      <c r="A60" s="35"/>
      <c r="B60" s="394">
        <v>3132</v>
      </c>
      <c r="C60" s="395"/>
      <c r="D60" s="395" t="s">
        <v>86</v>
      </c>
      <c r="E60" s="450">
        <v>31872.22</v>
      </c>
      <c r="F60" s="141">
        <v>38231</v>
      </c>
      <c r="G60" s="141">
        <v>38187.11</v>
      </c>
      <c r="H60" s="139">
        <f t="shared" si="10"/>
        <v>119.81314762511053</v>
      </c>
      <c r="I60" s="455"/>
      <c r="J60" s="51"/>
      <c r="K60" s="51"/>
      <c r="L60" s="51"/>
      <c r="M60" s="51"/>
      <c r="N60" s="51"/>
      <c r="O60" s="51"/>
      <c r="P60" s="51"/>
      <c r="Q60" s="51"/>
    </row>
    <row r="61" spans="1:17" s="54" customFormat="1" ht="60" x14ac:dyDescent="0.2">
      <c r="A61" s="35"/>
      <c r="B61" s="394">
        <v>3133</v>
      </c>
      <c r="C61" s="395"/>
      <c r="D61" s="456" t="s">
        <v>87</v>
      </c>
      <c r="E61" s="141">
        <v>0</v>
      </c>
      <c r="F61" s="141"/>
      <c r="G61" s="141">
        <f>SUM(POSEBNI_DIO_!D18)</f>
        <v>0</v>
      </c>
      <c r="H61" s="139" t="e">
        <f t="shared" si="10"/>
        <v>#DIV/0!</v>
      </c>
      <c r="I61" s="139"/>
      <c r="J61" s="53"/>
      <c r="K61" s="53"/>
      <c r="L61" s="53"/>
      <c r="M61" s="53"/>
      <c r="N61" s="53"/>
      <c r="O61" s="53"/>
      <c r="P61" s="53"/>
      <c r="Q61" s="53"/>
    </row>
    <row r="62" spans="1:17" s="52" customFormat="1" x14ac:dyDescent="0.2">
      <c r="A62" s="34"/>
      <c r="B62" s="442">
        <v>32</v>
      </c>
      <c r="C62" s="443"/>
      <c r="D62" s="444" t="s">
        <v>16</v>
      </c>
      <c r="E62" s="445">
        <f>SUM(E63,E67,E74,E84,E86)</f>
        <v>137054.28</v>
      </c>
      <c r="F62" s="445">
        <f>SUM(F63,F67,F74,F84,F86)</f>
        <v>149820</v>
      </c>
      <c r="G62" s="445">
        <f>SUM(G63,G67,G74,G84,G86,)</f>
        <v>149802.16</v>
      </c>
      <c r="H62" s="446">
        <f t="shared" si="10"/>
        <v>109.30133666748678</v>
      </c>
      <c r="I62" s="446">
        <f t="shared" si="11"/>
        <v>99.988092377519692</v>
      </c>
      <c r="J62" s="51"/>
      <c r="K62" s="51"/>
      <c r="L62" s="51"/>
      <c r="M62" s="51"/>
      <c r="N62" s="51"/>
      <c r="O62" s="51"/>
      <c r="P62" s="51"/>
      <c r="Q62" s="51"/>
    </row>
    <row r="63" spans="1:17" s="52" customFormat="1" x14ac:dyDescent="0.2">
      <c r="A63" s="33"/>
      <c r="B63" s="447">
        <v>321</v>
      </c>
      <c r="C63" s="398"/>
      <c r="D63" s="398" t="s">
        <v>68</v>
      </c>
      <c r="E63" s="448">
        <f>SUM(E64:E66)</f>
        <v>8805.85</v>
      </c>
      <c r="F63" s="448">
        <f>SUM(F64,F65,F66)</f>
        <v>9080</v>
      </c>
      <c r="G63" s="448">
        <f>SUM(G64:G66)</f>
        <v>9075.14</v>
      </c>
      <c r="H63" s="139">
        <f t="shared" si="10"/>
        <v>103.05808070771134</v>
      </c>
      <c r="I63" s="139">
        <f t="shared" si="11"/>
        <v>99.946475770925105</v>
      </c>
      <c r="J63" s="51"/>
      <c r="K63" s="51"/>
      <c r="L63" s="51"/>
      <c r="M63" s="51"/>
      <c r="N63" s="51"/>
      <c r="O63" s="51"/>
      <c r="P63" s="51"/>
      <c r="Q63" s="51"/>
    </row>
    <row r="64" spans="1:17" s="64" customFormat="1" x14ac:dyDescent="0.2">
      <c r="A64" s="35"/>
      <c r="B64" s="449" t="s">
        <v>88</v>
      </c>
      <c r="C64" s="395"/>
      <c r="D64" s="395" t="s">
        <v>89</v>
      </c>
      <c r="E64" s="450">
        <v>3313.35</v>
      </c>
      <c r="F64" s="139">
        <v>3300</v>
      </c>
      <c r="G64" s="139">
        <v>3612.14</v>
      </c>
      <c r="H64" s="139">
        <f t="shared" si="10"/>
        <v>109.01776148007303</v>
      </c>
      <c r="I64" s="139"/>
      <c r="J64" s="63"/>
      <c r="K64" s="63"/>
      <c r="L64" s="63"/>
      <c r="M64" s="63"/>
      <c r="N64" s="63"/>
      <c r="O64" s="63"/>
      <c r="P64" s="63"/>
      <c r="Q64" s="63"/>
    </row>
    <row r="65" spans="1:17" s="52" customFormat="1" ht="45" x14ac:dyDescent="0.2">
      <c r="A65" s="35"/>
      <c r="B65" s="449" t="s">
        <v>90</v>
      </c>
      <c r="C65" s="395"/>
      <c r="D65" s="456" t="s">
        <v>72</v>
      </c>
      <c r="E65" s="450">
        <v>5160</v>
      </c>
      <c r="F65" s="139">
        <v>5680</v>
      </c>
      <c r="G65" s="139">
        <v>5463</v>
      </c>
      <c r="H65" s="457">
        <f t="shared" si="10"/>
        <v>105.87209302325581</v>
      </c>
      <c r="I65" s="457"/>
      <c r="J65" s="51"/>
      <c r="K65" s="51"/>
      <c r="L65" s="51"/>
      <c r="M65" s="51"/>
      <c r="N65" s="51"/>
      <c r="O65" s="51"/>
      <c r="P65" s="51"/>
      <c r="Q65" s="51"/>
    </row>
    <row r="66" spans="1:17" s="52" customFormat="1" ht="31.5" x14ac:dyDescent="0.2">
      <c r="A66" s="35"/>
      <c r="B66" s="449" t="s">
        <v>158</v>
      </c>
      <c r="C66" s="395"/>
      <c r="D66" s="458" t="s">
        <v>142</v>
      </c>
      <c r="E66" s="450">
        <v>332.5</v>
      </c>
      <c r="F66" s="139">
        <v>100</v>
      </c>
      <c r="G66" s="139"/>
      <c r="H66" s="457">
        <f t="shared" si="10"/>
        <v>0</v>
      </c>
      <c r="I66" s="457"/>
      <c r="J66" s="51"/>
      <c r="K66" s="51"/>
      <c r="L66" s="51"/>
      <c r="M66" s="51"/>
      <c r="N66" s="51"/>
      <c r="O66" s="51"/>
      <c r="P66" s="51"/>
      <c r="Q66" s="51"/>
    </row>
    <row r="67" spans="1:17" s="52" customFormat="1" ht="30" x14ac:dyDescent="0.2">
      <c r="A67" s="35"/>
      <c r="B67" s="459">
        <v>322</v>
      </c>
      <c r="C67" s="460"/>
      <c r="D67" s="452" t="s">
        <v>69</v>
      </c>
      <c r="E67" s="453">
        <f>SUM(E68:E73)</f>
        <v>69783.72</v>
      </c>
      <c r="F67" s="448">
        <f>SUM(F68,F70,F71,F72,F73)</f>
        <v>67470</v>
      </c>
      <c r="G67" s="448">
        <f>SUM(G68:G73)</f>
        <v>67469.91</v>
      </c>
      <c r="H67" s="457">
        <f t="shared" si="10"/>
        <v>96.684312616180407</v>
      </c>
      <c r="I67" s="461"/>
      <c r="J67" s="51"/>
      <c r="K67" s="51"/>
      <c r="L67" s="51"/>
      <c r="M67" s="51"/>
      <c r="N67" s="51"/>
      <c r="O67" s="51"/>
      <c r="P67" s="51"/>
      <c r="Q67" s="51"/>
    </row>
    <row r="68" spans="1:17" s="52" customFormat="1" ht="45" x14ac:dyDescent="0.2">
      <c r="A68" s="35"/>
      <c r="B68" s="462">
        <v>3221</v>
      </c>
      <c r="C68" s="395"/>
      <c r="D68" s="463" t="s">
        <v>74</v>
      </c>
      <c r="E68" s="450">
        <v>7666.08</v>
      </c>
      <c r="F68" s="139">
        <v>6540</v>
      </c>
      <c r="G68" s="464">
        <v>5522.83</v>
      </c>
      <c r="H68" s="457">
        <f t="shared" si="10"/>
        <v>72.042425855195873</v>
      </c>
      <c r="I68" s="457"/>
      <c r="J68" s="51"/>
      <c r="K68" s="51"/>
      <c r="L68" s="51"/>
      <c r="M68" s="51"/>
      <c r="N68" s="51"/>
      <c r="O68" s="51"/>
      <c r="P68" s="51"/>
      <c r="Q68" s="51"/>
    </row>
    <row r="69" spans="1:17" s="52" customFormat="1" x14ac:dyDescent="0.2">
      <c r="A69" s="35"/>
      <c r="B69" s="462">
        <v>3222</v>
      </c>
      <c r="C69" s="395"/>
      <c r="D69" s="528" t="s">
        <v>185</v>
      </c>
      <c r="E69" s="450"/>
      <c r="F69" s="139"/>
      <c r="G69" s="464"/>
      <c r="H69" s="457"/>
      <c r="I69" s="457"/>
      <c r="J69" s="51"/>
      <c r="K69" s="51"/>
      <c r="L69" s="51"/>
      <c r="M69" s="51"/>
      <c r="N69" s="51"/>
      <c r="O69" s="51"/>
      <c r="P69" s="51"/>
      <c r="Q69" s="51"/>
    </row>
    <row r="70" spans="1:17" s="52" customFormat="1" x14ac:dyDescent="0.2">
      <c r="A70" s="35"/>
      <c r="B70" s="462">
        <v>3223</v>
      </c>
      <c r="C70" s="395"/>
      <c r="D70" s="463" t="s">
        <v>93</v>
      </c>
      <c r="E70" s="450">
        <v>56764.12</v>
      </c>
      <c r="F70" s="139">
        <v>57350</v>
      </c>
      <c r="G70" s="464">
        <v>58493.87</v>
      </c>
      <c r="H70" s="457">
        <f t="shared" si="10"/>
        <v>103.04725943078128</v>
      </c>
      <c r="I70" s="457"/>
      <c r="J70" s="51"/>
      <c r="K70" s="51"/>
      <c r="L70" s="51"/>
      <c r="M70" s="51"/>
      <c r="N70" s="51"/>
      <c r="O70" s="51"/>
      <c r="P70" s="51"/>
      <c r="Q70" s="51"/>
    </row>
    <row r="71" spans="1:17" s="52" customFormat="1" ht="45" x14ac:dyDescent="0.2">
      <c r="A71" s="35"/>
      <c r="B71" s="462">
        <v>3224</v>
      </c>
      <c r="C71" s="395"/>
      <c r="D71" s="463" t="s">
        <v>95</v>
      </c>
      <c r="E71" s="450">
        <v>5127.63</v>
      </c>
      <c r="F71" s="139">
        <v>3350</v>
      </c>
      <c r="G71" s="464">
        <v>3323.21</v>
      </c>
      <c r="H71" s="457">
        <f t="shared" si="10"/>
        <v>64.809863426183242</v>
      </c>
      <c r="I71" s="457"/>
      <c r="J71" s="51"/>
      <c r="K71" s="51"/>
      <c r="L71" s="51"/>
      <c r="M71" s="51"/>
      <c r="N71" s="51"/>
      <c r="O71" s="51"/>
      <c r="P71" s="51"/>
      <c r="Q71" s="51"/>
    </row>
    <row r="72" spans="1:17" s="52" customFormat="1" x14ac:dyDescent="0.2">
      <c r="A72" s="35"/>
      <c r="B72" s="462">
        <v>3227</v>
      </c>
      <c r="C72" s="395"/>
      <c r="D72" s="536" t="s">
        <v>248</v>
      </c>
      <c r="E72" s="450"/>
      <c r="F72" s="139">
        <v>100</v>
      </c>
      <c r="G72" s="464"/>
      <c r="H72" s="457"/>
      <c r="I72" s="457"/>
      <c r="J72" s="51"/>
      <c r="K72" s="51"/>
      <c r="L72" s="51"/>
      <c r="M72" s="51"/>
      <c r="N72" s="51"/>
      <c r="O72" s="51"/>
      <c r="P72" s="51"/>
      <c r="Q72" s="51"/>
    </row>
    <row r="73" spans="1:17" s="52" customFormat="1" ht="30" x14ac:dyDescent="0.2">
      <c r="A73" s="35"/>
      <c r="B73" s="462">
        <v>3225</v>
      </c>
      <c r="C73" s="395"/>
      <c r="D73" s="463" t="s">
        <v>73</v>
      </c>
      <c r="E73" s="450">
        <v>225.89</v>
      </c>
      <c r="F73" s="139">
        <v>130</v>
      </c>
      <c r="G73" s="464">
        <v>130</v>
      </c>
      <c r="H73" s="457">
        <f t="shared" si="10"/>
        <v>57.550135021470631</v>
      </c>
      <c r="I73" s="457"/>
      <c r="J73" s="51"/>
      <c r="K73" s="51"/>
      <c r="L73" s="51"/>
      <c r="M73" s="51"/>
      <c r="N73" s="51"/>
      <c r="O73" s="51"/>
      <c r="P73" s="51"/>
      <c r="Q73" s="51"/>
    </row>
    <row r="74" spans="1:17" s="52" customFormat="1" x14ac:dyDescent="0.2">
      <c r="A74" s="35"/>
      <c r="B74" s="465">
        <v>323</v>
      </c>
      <c r="C74" s="395"/>
      <c r="D74" s="452" t="s">
        <v>63</v>
      </c>
      <c r="E74" s="453">
        <f>SUM(E75:E83)</f>
        <v>52010.44</v>
      </c>
      <c r="F74" s="448">
        <f>SUM(F75:F83)</f>
        <v>61835</v>
      </c>
      <c r="G74" s="448">
        <f>SUM(G75:G83)</f>
        <v>61833.2</v>
      </c>
      <c r="H74" s="457">
        <f t="shared" si="10"/>
        <v>118.88613132286517</v>
      </c>
      <c r="I74" s="457"/>
      <c r="J74" s="51"/>
      <c r="K74" s="51"/>
      <c r="L74" s="51"/>
      <c r="M74" s="51"/>
      <c r="N74" s="51"/>
      <c r="O74" s="51"/>
      <c r="P74" s="51"/>
      <c r="Q74" s="51"/>
    </row>
    <row r="75" spans="1:17" s="52" customFormat="1" ht="45" x14ac:dyDescent="0.2">
      <c r="A75" s="35"/>
      <c r="B75" s="462">
        <v>3231</v>
      </c>
      <c r="C75" s="395"/>
      <c r="D75" s="466" t="s">
        <v>143</v>
      </c>
      <c r="E75" s="450">
        <v>5667.77</v>
      </c>
      <c r="F75" s="139">
        <v>5730</v>
      </c>
      <c r="G75" s="464">
        <v>5590.82</v>
      </c>
      <c r="H75" s="457">
        <f t="shared" si="10"/>
        <v>98.642323171194306</v>
      </c>
      <c r="I75" s="457"/>
      <c r="J75" s="51"/>
      <c r="K75" s="51"/>
      <c r="L75" s="51"/>
      <c r="M75" s="51"/>
      <c r="N75" s="51"/>
      <c r="O75" s="51"/>
      <c r="P75" s="51"/>
      <c r="Q75" s="51"/>
    </row>
    <row r="76" spans="1:17" s="52" customFormat="1" ht="45" x14ac:dyDescent="0.2">
      <c r="A76" s="35"/>
      <c r="B76" s="462">
        <v>3232</v>
      </c>
      <c r="C76" s="395"/>
      <c r="D76" s="466" t="s">
        <v>144</v>
      </c>
      <c r="E76" s="450">
        <v>5285.68</v>
      </c>
      <c r="F76" s="139">
        <v>6900</v>
      </c>
      <c r="G76" s="464">
        <v>7125.7</v>
      </c>
      <c r="H76" s="457">
        <f t="shared" si="10"/>
        <v>134.81141499296209</v>
      </c>
      <c r="I76" s="457"/>
      <c r="J76" s="51"/>
      <c r="K76" s="51"/>
      <c r="L76" s="51"/>
      <c r="M76" s="51"/>
      <c r="N76" s="51"/>
      <c r="O76" s="51"/>
      <c r="P76" s="51"/>
      <c r="Q76" s="51"/>
    </row>
    <row r="77" spans="1:17" s="52" customFormat="1" ht="30" x14ac:dyDescent="0.2">
      <c r="A77" s="35"/>
      <c r="B77" s="462">
        <v>3233</v>
      </c>
      <c r="C77" s="395"/>
      <c r="D77" s="466" t="s">
        <v>145</v>
      </c>
      <c r="E77" s="450">
        <v>187.07</v>
      </c>
      <c r="F77" s="139">
        <v>600</v>
      </c>
      <c r="G77" s="464">
        <v>599.99</v>
      </c>
      <c r="H77" s="457">
        <f t="shared" si="10"/>
        <v>320.73020794355057</v>
      </c>
      <c r="I77" s="457"/>
      <c r="J77" s="51"/>
      <c r="K77" s="51"/>
      <c r="L77" s="51"/>
      <c r="M77" s="51"/>
      <c r="N77" s="51"/>
      <c r="O77" s="51"/>
      <c r="P77" s="51"/>
      <c r="Q77" s="51"/>
    </row>
    <row r="78" spans="1:17" s="52" customFormat="1" x14ac:dyDescent="0.2">
      <c r="A78" s="35"/>
      <c r="B78" s="462">
        <v>3234</v>
      </c>
      <c r="C78" s="395"/>
      <c r="D78" s="466" t="s">
        <v>103</v>
      </c>
      <c r="E78" s="450">
        <v>5093.78</v>
      </c>
      <c r="F78" s="139">
        <v>5690</v>
      </c>
      <c r="G78" s="464">
        <v>4561.87</v>
      </c>
      <c r="H78" s="457">
        <f t="shared" si="10"/>
        <v>89.557656592942763</v>
      </c>
      <c r="I78" s="457"/>
      <c r="J78" s="51"/>
      <c r="K78" s="51"/>
      <c r="L78" s="51"/>
      <c r="M78" s="51"/>
      <c r="N78" s="51"/>
      <c r="O78" s="51"/>
      <c r="P78" s="51"/>
      <c r="Q78" s="51"/>
    </row>
    <row r="79" spans="1:17" s="52" customFormat="1" ht="30" x14ac:dyDescent="0.2">
      <c r="A79" s="35"/>
      <c r="B79" s="462">
        <v>3235</v>
      </c>
      <c r="C79" s="395"/>
      <c r="D79" s="466" t="s">
        <v>78</v>
      </c>
      <c r="E79" s="450"/>
      <c r="F79" s="139"/>
      <c r="G79" s="464"/>
      <c r="H79" s="457" t="e">
        <f t="shared" si="10"/>
        <v>#DIV/0!</v>
      </c>
      <c r="I79" s="457"/>
      <c r="J79" s="51"/>
      <c r="K79" s="51"/>
      <c r="L79" s="51"/>
      <c r="M79" s="51"/>
      <c r="N79" s="51"/>
      <c r="O79" s="51"/>
      <c r="P79" s="51"/>
      <c r="Q79" s="51"/>
    </row>
    <row r="80" spans="1:17" s="52" customFormat="1" ht="30" x14ac:dyDescent="0.2">
      <c r="A80" s="35"/>
      <c r="B80" s="462">
        <v>3236</v>
      </c>
      <c r="C80" s="395"/>
      <c r="D80" s="466" t="s">
        <v>75</v>
      </c>
      <c r="E80" s="450">
        <v>96.49</v>
      </c>
      <c r="F80" s="139">
        <v>820</v>
      </c>
      <c r="G80" s="464">
        <v>412.21</v>
      </c>
      <c r="H80" s="457">
        <f t="shared" si="10"/>
        <v>427.20489169862168</v>
      </c>
      <c r="I80" s="457"/>
      <c r="J80" s="51"/>
      <c r="K80" s="51"/>
      <c r="L80" s="51"/>
      <c r="M80" s="51"/>
      <c r="N80" s="51"/>
      <c r="O80" s="51"/>
      <c r="P80" s="51"/>
      <c r="Q80" s="51"/>
    </row>
    <row r="81" spans="1:17" s="52" customFormat="1" ht="30" x14ac:dyDescent="0.2">
      <c r="A81" s="35"/>
      <c r="B81" s="462">
        <v>3237</v>
      </c>
      <c r="C81" s="395"/>
      <c r="D81" s="466" t="s">
        <v>76</v>
      </c>
      <c r="E81" s="450">
        <v>18913.86</v>
      </c>
      <c r="F81" s="139">
        <v>23243</v>
      </c>
      <c r="G81" s="464">
        <v>23395.67</v>
      </c>
      <c r="H81" s="457">
        <f t="shared" si="10"/>
        <v>123.69590342743362</v>
      </c>
      <c r="I81" s="457"/>
      <c r="J81" s="51"/>
      <c r="K81" s="51"/>
      <c r="L81" s="51"/>
      <c r="M81" s="51"/>
      <c r="N81" s="51"/>
      <c r="O81" s="51"/>
      <c r="P81" s="51"/>
      <c r="Q81" s="51"/>
    </row>
    <row r="82" spans="1:17" s="52" customFormat="1" x14ac:dyDescent="0.2">
      <c r="A82" s="35"/>
      <c r="B82" s="462">
        <v>3238</v>
      </c>
      <c r="C82" s="395"/>
      <c r="D82" s="466" t="s">
        <v>105</v>
      </c>
      <c r="E82" s="450">
        <v>8389.34</v>
      </c>
      <c r="F82" s="139">
        <v>8892</v>
      </c>
      <c r="G82" s="464">
        <v>9298.14</v>
      </c>
      <c r="H82" s="457">
        <f t="shared" si="10"/>
        <v>110.83279495168867</v>
      </c>
      <c r="I82" s="457"/>
      <c r="J82" s="51"/>
      <c r="K82" s="51"/>
      <c r="L82" s="51"/>
      <c r="M82" s="51"/>
      <c r="N82" s="51"/>
      <c r="O82" s="51"/>
      <c r="P82" s="51"/>
      <c r="Q82" s="51"/>
    </row>
    <row r="83" spans="1:17" s="52" customFormat="1" x14ac:dyDescent="0.2">
      <c r="A83" s="35"/>
      <c r="B83" s="462">
        <v>3239</v>
      </c>
      <c r="C83" s="395"/>
      <c r="D83" s="466" t="s">
        <v>77</v>
      </c>
      <c r="E83" s="467">
        <v>8376.4500000000007</v>
      </c>
      <c r="F83" s="139">
        <v>9960</v>
      </c>
      <c r="G83" s="464">
        <v>10848.8</v>
      </c>
      <c r="H83" s="457">
        <f t="shared" si="10"/>
        <v>129.51548687092981</v>
      </c>
      <c r="I83" s="457"/>
      <c r="J83" s="51"/>
      <c r="K83" s="51"/>
      <c r="L83" s="51"/>
      <c r="M83" s="51"/>
      <c r="N83" s="51"/>
      <c r="O83" s="51"/>
      <c r="P83" s="51"/>
      <c r="Q83" s="51"/>
    </row>
    <row r="84" spans="1:17" s="52" customFormat="1" ht="45" x14ac:dyDescent="0.2">
      <c r="A84" s="35"/>
      <c r="B84" s="465">
        <v>324</v>
      </c>
      <c r="C84" s="395"/>
      <c r="D84" s="468" t="s">
        <v>113</v>
      </c>
      <c r="E84" s="453">
        <f>E85</f>
        <v>394.48</v>
      </c>
      <c r="F84" s="448">
        <f>F85</f>
        <v>500</v>
      </c>
      <c r="G84" s="448">
        <f>G85</f>
        <v>490.84</v>
      </c>
      <c r="H84" s="457">
        <f t="shared" si="10"/>
        <v>124.4270938957615</v>
      </c>
      <c r="I84" s="457"/>
      <c r="J84" s="51"/>
      <c r="K84" s="51"/>
      <c r="L84" s="51"/>
      <c r="M84" s="51"/>
      <c r="N84" s="51"/>
      <c r="O84" s="51"/>
      <c r="P84" s="51"/>
      <c r="Q84" s="51"/>
    </row>
    <row r="85" spans="1:17" s="52" customFormat="1" ht="45" x14ac:dyDescent="0.2">
      <c r="A85" s="35"/>
      <c r="B85" s="462">
        <v>3241</v>
      </c>
      <c r="C85" s="395"/>
      <c r="D85" s="466" t="s">
        <v>113</v>
      </c>
      <c r="E85" s="139">
        <v>394.48</v>
      </c>
      <c r="F85" s="139">
        <v>500</v>
      </c>
      <c r="G85" s="464">
        <v>490.84</v>
      </c>
      <c r="H85" s="457">
        <f t="shared" si="10"/>
        <v>124.4270938957615</v>
      </c>
      <c r="I85" s="457"/>
      <c r="J85" s="51"/>
      <c r="K85" s="51"/>
      <c r="L85" s="51"/>
      <c r="M85" s="51"/>
      <c r="N85" s="51"/>
      <c r="O85" s="51"/>
      <c r="P85" s="51"/>
      <c r="Q85" s="51"/>
    </row>
    <row r="86" spans="1:17" s="52" customFormat="1" ht="30" x14ac:dyDescent="0.2">
      <c r="A86" s="35"/>
      <c r="B86" s="469">
        <v>329</v>
      </c>
      <c r="C86" s="460"/>
      <c r="D86" s="452" t="s">
        <v>70</v>
      </c>
      <c r="E86" s="453">
        <f>SUM(E87:E92)</f>
        <v>6059.79</v>
      </c>
      <c r="F86" s="448">
        <f>SUM(F87:F92)</f>
        <v>10935</v>
      </c>
      <c r="G86" s="448">
        <f>SUM(G87:G92)</f>
        <v>10933.07</v>
      </c>
      <c r="H86" s="457">
        <f t="shared" si="10"/>
        <v>180.41994854607174</v>
      </c>
      <c r="I86" s="461"/>
      <c r="J86" s="51"/>
      <c r="K86" s="51"/>
      <c r="L86" s="51"/>
      <c r="M86" s="51"/>
      <c r="N86" s="51"/>
      <c r="O86" s="51"/>
      <c r="P86" s="51"/>
      <c r="Q86" s="51"/>
    </row>
    <row r="87" spans="1:17" s="52" customFormat="1" ht="63" x14ac:dyDescent="0.2">
      <c r="A87" s="35"/>
      <c r="B87" s="470">
        <v>3291</v>
      </c>
      <c r="C87" s="460"/>
      <c r="D87" s="476" t="s">
        <v>155</v>
      </c>
      <c r="E87" s="471">
        <v>4443.72</v>
      </c>
      <c r="F87" s="448">
        <v>10010</v>
      </c>
      <c r="G87" s="139">
        <v>10008.24</v>
      </c>
      <c r="H87" s="457">
        <f t="shared" si="10"/>
        <v>225.22211120412626</v>
      </c>
      <c r="I87" s="461"/>
      <c r="J87" s="51"/>
      <c r="K87" s="51"/>
      <c r="L87" s="51"/>
      <c r="M87" s="51"/>
      <c r="N87" s="51"/>
      <c r="O87" s="51"/>
      <c r="P87" s="51"/>
      <c r="Q87" s="51"/>
    </row>
    <row r="88" spans="1:17" s="52" customFormat="1" ht="15.75" x14ac:dyDescent="0.2">
      <c r="A88" s="35"/>
      <c r="B88" s="470">
        <v>3294</v>
      </c>
      <c r="C88" s="460"/>
      <c r="D88" s="476" t="s">
        <v>151</v>
      </c>
      <c r="E88" s="471">
        <v>464.53</v>
      </c>
      <c r="F88" s="448">
        <v>465</v>
      </c>
      <c r="G88" s="139">
        <v>478.27</v>
      </c>
      <c r="H88" s="457">
        <f t="shared" si="10"/>
        <v>102.95782834262587</v>
      </c>
      <c r="I88" s="461"/>
      <c r="J88" s="51"/>
      <c r="K88" s="51"/>
      <c r="L88" s="51"/>
      <c r="M88" s="51"/>
      <c r="N88" s="51"/>
      <c r="O88" s="51"/>
      <c r="P88" s="51"/>
      <c r="Q88" s="51"/>
    </row>
    <row r="89" spans="1:17" s="52" customFormat="1" ht="15.75" x14ac:dyDescent="0.2">
      <c r="A89" s="35"/>
      <c r="B89" s="470">
        <v>3293</v>
      </c>
      <c r="C89" s="460"/>
      <c r="D89" s="476" t="s">
        <v>108</v>
      </c>
      <c r="E89" s="471">
        <v>201.76</v>
      </c>
      <c r="F89" s="448">
        <v>227</v>
      </c>
      <c r="G89" s="139">
        <v>226.34</v>
      </c>
      <c r="H89" s="457">
        <f t="shared" si="10"/>
        <v>112.18279143536876</v>
      </c>
      <c r="I89" s="461"/>
      <c r="J89" s="51"/>
      <c r="K89" s="51"/>
      <c r="L89" s="51"/>
      <c r="M89" s="51"/>
      <c r="N89" s="51"/>
      <c r="O89" s="51"/>
      <c r="P89" s="51"/>
      <c r="Q89" s="51"/>
    </row>
    <row r="90" spans="1:17" s="52" customFormat="1" ht="15.75" x14ac:dyDescent="0.2">
      <c r="A90" s="35"/>
      <c r="B90" s="470">
        <v>3295</v>
      </c>
      <c r="C90" s="460"/>
      <c r="D90" s="476" t="s">
        <v>109</v>
      </c>
      <c r="E90" s="471"/>
      <c r="F90" s="448">
        <v>100</v>
      </c>
      <c r="G90" s="139"/>
      <c r="H90" s="457"/>
      <c r="I90" s="461"/>
      <c r="J90" s="51"/>
      <c r="K90" s="51"/>
      <c r="L90" s="51"/>
      <c r="M90" s="51"/>
      <c r="N90" s="51"/>
      <c r="O90" s="51"/>
      <c r="P90" s="51"/>
      <c r="Q90" s="51"/>
    </row>
    <row r="91" spans="1:17" s="52" customFormat="1" ht="31.5" x14ac:dyDescent="0.2">
      <c r="A91" s="35"/>
      <c r="B91" s="470">
        <v>3299</v>
      </c>
      <c r="C91" s="460"/>
      <c r="D91" s="476" t="s">
        <v>186</v>
      </c>
      <c r="E91" s="471"/>
      <c r="F91" s="448"/>
      <c r="G91" s="139"/>
      <c r="H91" s="457"/>
      <c r="I91" s="461"/>
      <c r="J91" s="51"/>
      <c r="K91" s="51"/>
      <c r="L91" s="51"/>
      <c r="M91" s="51"/>
      <c r="N91" s="51"/>
      <c r="O91" s="51"/>
      <c r="P91" s="51"/>
      <c r="Q91" s="51"/>
    </row>
    <row r="92" spans="1:17" s="52" customFormat="1" x14ac:dyDescent="0.2">
      <c r="A92" s="35"/>
      <c r="B92" s="462">
        <v>3292</v>
      </c>
      <c r="C92" s="395"/>
      <c r="D92" s="466" t="s">
        <v>146</v>
      </c>
      <c r="E92" s="139">
        <v>949.78</v>
      </c>
      <c r="F92" s="139">
        <v>133</v>
      </c>
      <c r="G92" s="139">
        <v>220.22</v>
      </c>
      <c r="H92" s="457">
        <f t="shared" si="10"/>
        <v>23.186422118806462</v>
      </c>
      <c r="I92" s="457"/>
      <c r="J92" s="51"/>
      <c r="K92" s="51"/>
      <c r="L92" s="51"/>
      <c r="M92" s="51"/>
      <c r="N92" s="51"/>
      <c r="O92" s="51"/>
      <c r="P92" s="51"/>
      <c r="Q92" s="51"/>
    </row>
    <row r="93" spans="1:17" s="52" customFormat="1" x14ac:dyDescent="0.2">
      <c r="A93" s="516"/>
      <c r="B93" s="517">
        <v>34</v>
      </c>
      <c r="C93" s="518"/>
      <c r="D93" s="519" t="s">
        <v>18</v>
      </c>
      <c r="E93" s="520">
        <f>E96</f>
        <v>3845</v>
      </c>
      <c r="F93" s="446">
        <f>F94</f>
        <v>2000</v>
      </c>
      <c r="G93" s="446">
        <f>G94</f>
        <v>2000</v>
      </c>
      <c r="H93" s="521">
        <f t="shared" si="10"/>
        <v>52.015604681404426</v>
      </c>
      <c r="I93" s="521">
        <v>98.47</v>
      </c>
      <c r="J93" s="51"/>
      <c r="K93" s="51"/>
      <c r="L93" s="51"/>
      <c r="M93" s="51"/>
      <c r="N93" s="51"/>
      <c r="O93" s="51"/>
      <c r="P93" s="51"/>
      <c r="Q93" s="51"/>
    </row>
    <row r="94" spans="1:17" s="52" customFormat="1" ht="30" x14ac:dyDescent="0.2">
      <c r="A94" s="35"/>
      <c r="B94" s="465">
        <v>343</v>
      </c>
      <c r="C94" s="395"/>
      <c r="D94" s="472" t="s">
        <v>71</v>
      </c>
      <c r="E94" s="453">
        <f>E96</f>
        <v>3845</v>
      </c>
      <c r="F94" s="139">
        <f>F96</f>
        <v>2000</v>
      </c>
      <c r="G94" s="448">
        <f>SUM(G96)</f>
        <v>2000</v>
      </c>
      <c r="H94" s="457">
        <f t="shared" si="10"/>
        <v>52.015604681404426</v>
      </c>
      <c r="I94" s="457"/>
      <c r="J94" s="51"/>
      <c r="K94" s="51"/>
      <c r="L94" s="51"/>
      <c r="M94" s="51"/>
      <c r="N94" s="51"/>
      <c r="O94" s="51"/>
      <c r="P94" s="51"/>
      <c r="Q94" s="51"/>
    </row>
    <row r="95" spans="1:17" s="52" customFormat="1" ht="30" x14ac:dyDescent="0.2">
      <c r="A95" s="35"/>
      <c r="B95" s="465">
        <v>3434</v>
      </c>
      <c r="C95" s="395"/>
      <c r="D95" s="472" t="s">
        <v>187</v>
      </c>
      <c r="E95" s="453"/>
      <c r="F95" s="139"/>
      <c r="G95" s="448"/>
      <c r="H95" s="457"/>
      <c r="I95" s="457"/>
      <c r="J95" s="51"/>
      <c r="K95" s="51"/>
      <c r="L95" s="51"/>
      <c r="M95" s="51"/>
      <c r="N95" s="51"/>
      <c r="O95" s="51"/>
      <c r="P95" s="51"/>
      <c r="Q95" s="51"/>
    </row>
    <row r="96" spans="1:17" s="52" customFormat="1" ht="47.25" x14ac:dyDescent="0.2">
      <c r="A96" s="35"/>
      <c r="B96" s="462">
        <v>3431</v>
      </c>
      <c r="C96" s="395"/>
      <c r="D96" s="473" t="s">
        <v>112</v>
      </c>
      <c r="E96" s="139">
        <v>3845</v>
      </c>
      <c r="F96" s="139">
        <v>2000</v>
      </c>
      <c r="G96" s="139">
        <v>2000</v>
      </c>
      <c r="H96" s="457">
        <f t="shared" si="10"/>
        <v>52.015604681404426</v>
      </c>
      <c r="I96" s="457"/>
      <c r="J96" s="51"/>
      <c r="K96" s="51"/>
      <c r="L96" s="51"/>
      <c r="M96" s="51"/>
      <c r="N96" s="51"/>
      <c r="O96" s="51"/>
      <c r="P96" s="51"/>
      <c r="Q96" s="51"/>
    </row>
    <row r="97" spans="1:17" s="52" customFormat="1" ht="63" x14ac:dyDescent="0.2">
      <c r="A97" s="35"/>
      <c r="B97" s="532">
        <v>42</v>
      </c>
      <c r="C97" s="395"/>
      <c r="D97" s="533" t="s">
        <v>19</v>
      </c>
      <c r="E97" s="448">
        <f t="shared" ref="E97:G98" si="12">E98</f>
        <v>9790</v>
      </c>
      <c r="F97" s="448">
        <f t="shared" si="12"/>
        <v>10000</v>
      </c>
      <c r="G97" s="139">
        <f t="shared" si="12"/>
        <v>10000</v>
      </c>
      <c r="H97" s="457"/>
      <c r="I97" s="457"/>
      <c r="J97" s="51"/>
      <c r="K97" s="51"/>
      <c r="L97" s="51"/>
      <c r="M97" s="51"/>
      <c r="N97" s="51"/>
      <c r="O97" s="51"/>
      <c r="P97" s="51"/>
      <c r="Q97" s="51"/>
    </row>
    <row r="98" spans="1:17" s="52" customFormat="1" ht="15.75" x14ac:dyDescent="0.2">
      <c r="A98" s="35"/>
      <c r="B98" s="532">
        <v>424</v>
      </c>
      <c r="C98" s="395"/>
      <c r="D98" s="533" t="s">
        <v>216</v>
      </c>
      <c r="E98" s="139">
        <f t="shared" si="12"/>
        <v>9790</v>
      </c>
      <c r="F98" s="139">
        <f t="shared" si="12"/>
        <v>10000</v>
      </c>
      <c r="G98" s="139">
        <f t="shared" si="12"/>
        <v>10000</v>
      </c>
      <c r="H98" s="457"/>
      <c r="I98" s="457"/>
      <c r="J98" s="51"/>
      <c r="K98" s="51"/>
      <c r="L98" s="51"/>
      <c r="M98" s="51"/>
      <c r="N98" s="51"/>
      <c r="O98" s="51"/>
      <c r="P98" s="51"/>
      <c r="Q98" s="51"/>
    </row>
    <row r="99" spans="1:17" s="52" customFormat="1" ht="15.75" x14ac:dyDescent="0.2">
      <c r="A99" s="35"/>
      <c r="B99" s="530">
        <v>4242</v>
      </c>
      <c r="C99" s="395"/>
      <c r="D99" s="531" t="s">
        <v>216</v>
      </c>
      <c r="E99" s="139">
        <v>9790</v>
      </c>
      <c r="F99" s="139">
        <v>10000</v>
      </c>
      <c r="G99" s="139">
        <v>10000</v>
      </c>
      <c r="H99" s="457"/>
      <c r="I99" s="457"/>
      <c r="J99" s="51"/>
      <c r="K99" s="51"/>
      <c r="L99" s="51"/>
      <c r="M99" s="51"/>
      <c r="N99" s="51"/>
      <c r="O99" s="51"/>
      <c r="P99" s="51"/>
      <c r="Q99" s="51"/>
    </row>
    <row r="100" spans="1:17" s="52" customFormat="1" x14ac:dyDescent="0.2">
      <c r="A100" s="44"/>
      <c r="B100" s="41"/>
      <c r="C100" s="42" t="s">
        <v>36</v>
      </c>
      <c r="D100" s="43" t="s">
        <v>39</v>
      </c>
      <c r="E100" s="80">
        <f>SUM(E54,E62,E93,E97)</f>
        <v>396356.91000000003</v>
      </c>
      <c r="F100" s="80">
        <f>SUM(F54,F62,F93,F97)</f>
        <v>466110</v>
      </c>
      <c r="G100" s="80">
        <f>SUM(G54,G62,G93,G97)</f>
        <v>465889.65</v>
      </c>
      <c r="H100" s="95">
        <f t="shared" si="10"/>
        <v>117.5429614687429</v>
      </c>
      <c r="I100" s="95">
        <f t="shared" si="11"/>
        <v>99.95272575143207</v>
      </c>
      <c r="J100" s="51"/>
      <c r="K100" s="51"/>
      <c r="L100" s="51"/>
      <c r="M100" s="51"/>
      <c r="N100" s="51"/>
      <c r="O100" s="51"/>
      <c r="P100" s="51"/>
      <c r="Q100" s="51"/>
    </row>
    <row r="101" spans="1:17" s="52" customFormat="1" x14ac:dyDescent="0.2">
      <c r="A101" s="443"/>
      <c r="B101" s="442" t="s">
        <v>190</v>
      </c>
      <c r="C101" s="443"/>
      <c r="D101" s="444" t="s">
        <v>19</v>
      </c>
      <c r="E101" s="445">
        <f>SUM(E102,E106)</f>
        <v>4161</v>
      </c>
      <c r="F101" s="445">
        <f>SUM(F102,F106)</f>
        <v>1700</v>
      </c>
      <c r="G101" s="445">
        <f>SUM(G102,G106)</f>
        <v>294.3</v>
      </c>
      <c r="H101" s="446">
        <f t="shared" si="10"/>
        <v>7.072819033886085</v>
      </c>
      <c r="I101" s="446">
        <f t="shared" si="11"/>
        <v>17.311764705882354</v>
      </c>
      <c r="J101" s="51"/>
      <c r="K101" s="51"/>
      <c r="L101" s="51"/>
      <c r="M101" s="51"/>
      <c r="N101" s="51"/>
      <c r="O101" s="51"/>
      <c r="P101" s="51"/>
      <c r="Q101" s="51"/>
    </row>
    <row r="102" spans="1:17" s="54" customFormat="1" x14ac:dyDescent="0.2">
      <c r="A102" s="398"/>
      <c r="B102" s="447" t="s">
        <v>191</v>
      </c>
      <c r="C102" s="395"/>
      <c r="D102" s="398" t="s">
        <v>192</v>
      </c>
      <c r="E102" s="448">
        <f>SUM(E103,E104,E105)</f>
        <v>4161</v>
      </c>
      <c r="F102" s="448">
        <f>SUM(F103:F105)</f>
        <v>1000</v>
      </c>
      <c r="G102" s="448">
        <f>SUM(G103,G104,G105)</f>
        <v>294.3</v>
      </c>
      <c r="H102" s="139">
        <f t="shared" si="10"/>
        <v>7.072819033886085</v>
      </c>
      <c r="I102" s="139"/>
      <c r="J102" s="53"/>
      <c r="K102" s="53"/>
      <c r="L102" s="53"/>
      <c r="M102" s="53"/>
      <c r="N102" s="53"/>
      <c r="O102" s="53"/>
      <c r="P102" s="53"/>
      <c r="Q102" s="53"/>
    </row>
    <row r="103" spans="1:17" s="54" customFormat="1" x14ac:dyDescent="0.2">
      <c r="A103" s="398"/>
      <c r="B103" s="449" t="s">
        <v>193</v>
      </c>
      <c r="C103" s="395"/>
      <c r="D103" s="395" t="s">
        <v>195</v>
      </c>
      <c r="E103" s="139">
        <v>237.5</v>
      </c>
      <c r="F103" s="448">
        <v>1000</v>
      </c>
      <c r="G103" s="448"/>
      <c r="H103" s="139"/>
      <c r="I103" s="139"/>
      <c r="J103" s="53"/>
      <c r="K103" s="53"/>
      <c r="L103" s="53"/>
      <c r="M103" s="53"/>
      <c r="N103" s="53"/>
      <c r="O103" s="53"/>
      <c r="P103" s="53"/>
      <c r="Q103" s="53"/>
    </row>
    <row r="104" spans="1:17" s="54" customFormat="1" x14ac:dyDescent="0.2">
      <c r="A104" s="398"/>
      <c r="B104" s="449" t="s">
        <v>114</v>
      </c>
      <c r="C104" s="395"/>
      <c r="D104" s="395" t="s">
        <v>249</v>
      </c>
      <c r="E104" s="139">
        <v>3923.5</v>
      </c>
      <c r="F104" s="448"/>
      <c r="G104" s="448"/>
      <c r="H104" s="139"/>
      <c r="I104" s="139"/>
      <c r="J104" s="53"/>
      <c r="K104" s="53"/>
      <c r="L104" s="53"/>
      <c r="M104" s="53"/>
      <c r="N104" s="53"/>
      <c r="O104" s="53"/>
      <c r="P104" s="53"/>
      <c r="Q104" s="53"/>
    </row>
    <row r="105" spans="1:17" s="54" customFormat="1" x14ac:dyDescent="0.2">
      <c r="A105" s="398"/>
      <c r="B105" s="449" t="s">
        <v>213</v>
      </c>
      <c r="C105" s="395"/>
      <c r="D105" s="395" t="s">
        <v>214</v>
      </c>
      <c r="E105" s="139"/>
      <c r="F105" s="448"/>
      <c r="G105" s="448">
        <v>294.3</v>
      </c>
      <c r="H105" s="139"/>
      <c r="I105" s="139"/>
      <c r="J105" s="53"/>
      <c r="K105" s="53"/>
      <c r="L105" s="53"/>
      <c r="M105" s="53"/>
      <c r="N105" s="53"/>
      <c r="O105" s="53"/>
      <c r="P105" s="53"/>
      <c r="Q105" s="53"/>
    </row>
    <row r="106" spans="1:17" s="54" customFormat="1" x14ac:dyDescent="0.2">
      <c r="A106" s="398"/>
      <c r="B106" s="447" t="s">
        <v>215</v>
      </c>
      <c r="C106" s="395"/>
      <c r="D106" s="398" t="s">
        <v>216</v>
      </c>
      <c r="E106" s="448">
        <f>E107</f>
        <v>0</v>
      </c>
      <c r="F106" s="448">
        <f>F107</f>
        <v>700</v>
      </c>
      <c r="G106" s="448"/>
      <c r="H106" s="139"/>
      <c r="I106" s="139"/>
      <c r="J106" s="53"/>
      <c r="K106" s="53"/>
      <c r="L106" s="53"/>
      <c r="M106" s="53"/>
      <c r="N106" s="53"/>
      <c r="O106" s="53"/>
      <c r="P106" s="53"/>
      <c r="Q106" s="53"/>
    </row>
    <row r="107" spans="1:17" s="54" customFormat="1" x14ac:dyDescent="0.2">
      <c r="A107" s="395"/>
      <c r="B107" s="449" t="s">
        <v>217</v>
      </c>
      <c r="C107" s="395"/>
      <c r="D107" s="395" t="s">
        <v>218</v>
      </c>
      <c r="E107" s="139"/>
      <c r="F107" s="139">
        <v>700</v>
      </c>
      <c r="G107" s="139">
        <v>700</v>
      </c>
      <c r="H107" s="448" t="e">
        <f t="shared" si="10"/>
        <v>#DIV/0!</v>
      </c>
      <c r="I107" s="448"/>
      <c r="J107" s="53"/>
      <c r="K107" s="53"/>
      <c r="L107" s="53"/>
      <c r="M107" s="53"/>
      <c r="N107" s="53"/>
      <c r="O107" s="53"/>
      <c r="P107" s="53"/>
      <c r="Q107" s="53"/>
    </row>
    <row r="108" spans="1:17" s="54" customFormat="1" x14ac:dyDescent="0.2">
      <c r="A108" s="395"/>
      <c r="B108" s="447" t="s">
        <v>220</v>
      </c>
      <c r="C108" s="395"/>
      <c r="D108" s="398" t="s">
        <v>16</v>
      </c>
      <c r="E108" s="448">
        <f>SUM(E109,E112,E116,E124,E126)</f>
        <v>23740.100000000006</v>
      </c>
      <c r="F108" s="448">
        <f>SUM(F109,F112,F116,F124,F126)</f>
        <v>31700</v>
      </c>
      <c r="G108" s="448">
        <f>SUM(G109,G112,G116,G124,G126)</f>
        <v>40687.040000000001</v>
      </c>
      <c r="H108" s="448"/>
      <c r="I108" s="448"/>
      <c r="J108" s="53"/>
      <c r="K108" s="53"/>
      <c r="L108" s="53"/>
      <c r="M108" s="53"/>
      <c r="N108" s="53"/>
      <c r="O108" s="53"/>
      <c r="P108" s="53"/>
      <c r="Q108" s="53"/>
    </row>
    <row r="109" spans="1:17" s="54" customFormat="1" x14ac:dyDescent="0.2">
      <c r="A109" s="395"/>
      <c r="B109" s="447" t="s">
        <v>221</v>
      </c>
      <c r="C109" s="395"/>
      <c r="D109" s="395" t="s">
        <v>222</v>
      </c>
      <c r="E109" s="448">
        <f>E110+E111</f>
        <v>822.6</v>
      </c>
      <c r="F109" s="139"/>
      <c r="G109" s="139">
        <f>SUM(G110,G111)</f>
        <v>0</v>
      </c>
      <c r="H109" s="448"/>
      <c r="I109" s="448"/>
      <c r="J109" s="53"/>
      <c r="K109" s="53"/>
      <c r="L109" s="53"/>
      <c r="M109" s="53"/>
      <c r="N109" s="53"/>
      <c r="O109" s="53"/>
      <c r="P109" s="53"/>
      <c r="Q109" s="53"/>
    </row>
    <row r="110" spans="1:17" s="54" customFormat="1" x14ac:dyDescent="0.2">
      <c r="A110" s="395"/>
      <c r="B110" s="449" t="s">
        <v>90</v>
      </c>
      <c r="C110" s="395"/>
      <c r="D110" s="395" t="s">
        <v>250</v>
      </c>
      <c r="E110" s="448">
        <v>379.5</v>
      </c>
      <c r="F110" s="139"/>
      <c r="G110" s="139"/>
      <c r="H110" s="448"/>
      <c r="I110" s="448"/>
      <c r="J110" s="53"/>
      <c r="K110" s="53"/>
      <c r="L110" s="53"/>
      <c r="M110" s="53"/>
      <c r="N110" s="53"/>
      <c r="O110" s="53"/>
      <c r="P110" s="53"/>
      <c r="Q110" s="53"/>
    </row>
    <row r="111" spans="1:17" s="54" customFormat="1" x14ac:dyDescent="0.2">
      <c r="A111" s="395"/>
      <c r="B111" s="449" t="s">
        <v>88</v>
      </c>
      <c r="C111" s="395"/>
      <c r="D111" s="395" t="s">
        <v>89</v>
      </c>
      <c r="E111" s="139">
        <v>443.1</v>
      </c>
      <c r="F111" s="139"/>
      <c r="G111" s="139"/>
      <c r="H111" s="448"/>
      <c r="I111" s="448"/>
      <c r="J111" s="53"/>
      <c r="K111" s="53"/>
      <c r="L111" s="53"/>
      <c r="M111" s="53"/>
      <c r="N111" s="53"/>
      <c r="O111" s="53"/>
      <c r="P111" s="53"/>
      <c r="Q111" s="53"/>
    </row>
    <row r="112" spans="1:17" s="54" customFormat="1" x14ac:dyDescent="0.2">
      <c r="A112" s="395"/>
      <c r="B112" s="447" t="s">
        <v>223</v>
      </c>
      <c r="C112" s="395"/>
      <c r="D112" s="398" t="s">
        <v>224</v>
      </c>
      <c r="E112" s="448">
        <f>SUM(E113,E114,E115)</f>
        <v>4472.84</v>
      </c>
      <c r="F112" s="139">
        <f>SUM(F113,F114,F115)</f>
        <v>7100</v>
      </c>
      <c r="G112" s="139">
        <f>SUM(G113,G114,G115)</f>
        <v>5921.4100000000008</v>
      </c>
      <c r="H112" s="448"/>
      <c r="I112" s="448"/>
      <c r="J112" s="53"/>
      <c r="K112" s="53"/>
      <c r="L112" s="53"/>
      <c r="M112" s="53"/>
      <c r="N112" s="53"/>
      <c r="O112" s="53"/>
      <c r="P112" s="53"/>
      <c r="Q112" s="53"/>
    </row>
    <row r="113" spans="1:17" s="54" customFormat="1" x14ac:dyDescent="0.2">
      <c r="A113" s="395"/>
      <c r="B113" s="449" t="s">
        <v>91</v>
      </c>
      <c r="C113" s="395"/>
      <c r="D113" s="395" t="s">
        <v>237</v>
      </c>
      <c r="E113" s="139">
        <v>109.46</v>
      </c>
      <c r="F113" s="139">
        <v>800</v>
      </c>
      <c r="G113" s="139">
        <v>1253.3</v>
      </c>
      <c r="H113" s="448"/>
      <c r="I113" s="448"/>
      <c r="J113" s="53"/>
      <c r="K113" s="53"/>
      <c r="L113" s="53"/>
      <c r="M113" s="53"/>
      <c r="N113" s="53"/>
      <c r="O113" s="53"/>
      <c r="P113" s="53"/>
      <c r="Q113" s="53"/>
    </row>
    <row r="114" spans="1:17" s="54" customFormat="1" x14ac:dyDescent="0.2">
      <c r="A114" s="395"/>
      <c r="B114" s="449" t="s">
        <v>92</v>
      </c>
      <c r="C114" s="395"/>
      <c r="D114" s="395" t="s">
        <v>93</v>
      </c>
      <c r="E114" s="139">
        <v>4226.57</v>
      </c>
      <c r="F114" s="139">
        <v>4700</v>
      </c>
      <c r="G114" s="139">
        <v>4538.01</v>
      </c>
      <c r="H114" s="448"/>
      <c r="I114" s="448"/>
      <c r="J114" s="53"/>
      <c r="K114" s="53"/>
      <c r="L114" s="53"/>
      <c r="M114" s="53"/>
      <c r="N114" s="53"/>
      <c r="O114" s="53"/>
      <c r="P114" s="53"/>
      <c r="Q114" s="53"/>
    </row>
    <row r="115" spans="1:17" s="54" customFormat="1" x14ac:dyDescent="0.2">
      <c r="A115" s="395"/>
      <c r="B115" s="449" t="s">
        <v>94</v>
      </c>
      <c r="C115" s="395"/>
      <c r="D115" s="395" t="s">
        <v>225</v>
      </c>
      <c r="E115" s="139">
        <v>136.81</v>
      </c>
      <c r="F115" s="139">
        <v>1600</v>
      </c>
      <c r="G115" s="139">
        <v>130.1</v>
      </c>
      <c r="H115" s="448"/>
      <c r="I115" s="448"/>
      <c r="J115" s="53"/>
      <c r="K115" s="53"/>
      <c r="L115" s="53"/>
      <c r="M115" s="53"/>
      <c r="N115" s="53"/>
      <c r="O115" s="53"/>
      <c r="P115" s="53"/>
      <c r="Q115" s="53"/>
    </row>
    <row r="116" spans="1:17" s="54" customFormat="1" x14ac:dyDescent="0.2">
      <c r="A116" s="395"/>
      <c r="B116" s="447" t="s">
        <v>160</v>
      </c>
      <c r="C116" s="395"/>
      <c r="D116" s="398" t="s">
        <v>63</v>
      </c>
      <c r="E116" s="448">
        <f>SUM(E117,E118,E119,E120,E121,E122,E123)</f>
        <v>16565.760000000002</v>
      </c>
      <c r="F116" s="139">
        <f>SUM(F117:F123)</f>
        <v>21900</v>
      </c>
      <c r="G116" s="139">
        <f>SUM(G117:G123)</f>
        <v>32049.829999999998</v>
      </c>
      <c r="H116" s="448"/>
      <c r="I116" s="448"/>
      <c r="J116" s="53"/>
      <c r="K116" s="53"/>
      <c r="L116" s="53"/>
      <c r="M116" s="53"/>
      <c r="N116" s="53"/>
      <c r="O116" s="53"/>
      <c r="P116" s="53"/>
      <c r="Q116" s="53"/>
    </row>
    <row r="117" spans="1:17" s="54" customFormat="1" x14ac:dyDescent="0.2">
      <c r="A117" s="395"/>
      <c r="B117" s="449" t="s">
        <v>98</v>
      </c>
      <c r="C117" s="395"/>
      <c r="D117" s="395" t="s">
        <v>238</v>
      </c>
      <c r="E117" s="139">
        <v>508.18</v>
      </c>
      <c r="F117" s="139">
        <v>1700</v>
      </c>
      <c r="G117" s="139">
        <v>2172</v>
      </c>
      <c r="H117" s="448"/>
      <c r="I117" s="448"/>
      <c r="J117" s="53"/>
      <c r="K117" s="53"/>
      <c r="L117" s="53"/>
      <c r="M117" s="53"/>
      <c r="N117" s="53"/>
      <c r="O117" s="53"/>
      <c r="P117" s="53"/>
      <c r="Q117" s="53"/>
    </row>
    <row r="118" spans="1:17" s="54" customFormat="1" x14ac:dyDescent="0.2">
      <c r="A118" s="395"/>
      <c r="B118" s="449" t="s">
        <v>100</v>
      </c>
      <c r="C118" s="395"/>
      <c r="D118" s="395" t="s">
        <v>239</v>
      </c>
      <c r="E118" s="139">
        <v>625</v>
      </c>
      <c r="F118" s="139">
        <v>1400</v>
      </c>
      <c r="G118" s="139">
        <v>1400</v>
      </c>
      <c r="H118" s="448"/>
      <c r="I118" s="448"/>
      <c r="J118" s="53"/>
      <c r="K118" s="53"/>
      <c r="L118" s="53"/>
      <c r="M118" s="53"/>
      <c r="N118" s="53"/>
      <c r="O118" s="53"/>
      <c r="P118" s="53"/>
      <c r="Q118" s="53"/>
    </row>
    <row r="119" spans="1:17" s="54" customFormat="1" x14ac:dyDescent="0.2">
      <c r="A119" s="395"/>
      <c r="B119" s="449" t="s">
        <v>102</v>
      </c>
      <c r="C119" s="395"/>
      <c r="D119" s="395" t="s">
        <v>103</v>
      </c>
      <c r="E119" s="139">
        <v>1082.67</v>
      </c>
      <c r="F119" s="139">
        <v>1100</v>
      </c>
      <c r="G119" s="139">
        <v>740.97</v>
      </c>
      <c r="H119" s="448"/>
      <c r="I119" s="448"/>
      <c r="J119" s="53"/>
      <c r="K119" s="53"/>
      <c r="L119" s="53"/>
      <c r="M119" s="53"/>
      <c r="N119" s="53"/>
      <c r="O119" s="53"/>
      <c r="P119" s="53"/>
      <c r="Q119" s="53"/>
    </row>
    <row r="120" spans="1:17" s="54" customFormat="1" x14ac:dyDescent="0.2">
      <c r="A120" s="395"/>
      <c r="B120" s="449" t="s">
        <v>279</v>
      </c>
      <c r="C120" s="395"/>
      <c r="D120" s="395" t="s">
        <v>280</v>
      </c>
      <c r="E120" s="139"/>
      <c r="F120" s="139"/>
      <c r="G120" s="139">
        <v>165</v>
      </c>
      <c r="H120" s="448"/>
      <c r="I120" s="448"/>
      <c r="J120" s="53"/>
      <c r="K120" s="53"/>
      <c r="L120" s="53"/>
      <c r="M120" s="53"/>
      <c r="N120" s="53"/>
      <c r="O120" s="53"/>
      <c r="P120" s="53"/>
      <c r="Q120" s="53"/>
    </row>
    <row r="121" spans="1:17" s="54" customFormat="1" x14ac:dyDescent="0.2">
      <c r="A121" s="395"/>
      <c r="B121" s="449" t="s">
        <v>161</v>
      </c>
      <c r="C121" s="395"/>
      <c r="D121" s="395" t="s">
        <v>240</v>
      </c>
      <c r="E121" s="139">
        <v>12658.52</v>
      </c>
      <c r="F121" s="139">
        <v>14000</v>
      </c>
      <c r="G121" s="139">
        <v>18712.349999999999</v>
      </c>
      <c r="H121" s="448"/>
      <c r="I121" s="448"/>
      <c r="J121" s="53"/>
      <c r="K121" s="53"/>
      <c r="L121" s="53"/>
      <c r="M121" s="53"/>
      <c r="N121" s="53"/>
      <c r="O121" s="53"/>
      <c r="P121" s="53"/>
      <c r="Q121" s="53"/>
    </row>
    <row r="122" spans="1:17" s="54" customFormat="1" x14ac:dyDescent="0.2">
      <c r="A122" s="395"/>
      <c r="B122" s="449" t="s">
        <v>104</v>
      </c>
      <c r="C122" s="395"/>
      <c r="D122" s="395" t="s">
        <v>105</v>
      </c>
      <c r="E122" s="139"/>
      <c r="F122" s="139">
        <v>700</v>
      </c>
      <c r="G122" s="139">
        <v>729.53</v>
      </c>
      <c r="H122" s="448"/>
      <c r="I122" s="448"/>
      <c r="J122" s="53"/>
      <c r="K122" s="53"/>
      <c r="L122" s="53"/>
      <c r="M122" s="53"/>
      <c r="N122" s="53"/>
      <c r="O122" s="53"/>
      <c r="P122" s="53"/>
      <c r="Q122" s="53"/>
    </row>
    <row r="123" spans="1:17" s="54" customFormat="1" x14ac:dyDescent="0.2">
      <c r="A123" s="395"/>
      <c r="B123" s="449" t="s">
        <v>106</v>
      </c>
      <c r="C123" s="395"/>
      <c r="D123" s="395" t="s">
        <v>77</v>
      </c>
      <c r="E123" s="139">
        <v>1691.39</v>
      </c>
      <c r="F123" s="139">
        <v>3000</v>
      </c>
      <c r="G123" s="139">
        <v>8129.98</v>
      </c>
      <c r="H123" s="448"/>
      <c r="I123" s="448"/>
      <c r="J123" s="53"/>
      <c r="K123" s="53"/>
      <c r="L123" s="53"/>
      <c r="M123" s="53"/>
      <c r="N123" s="53"/>
      <c r="O123" s="53"/>
      <c r="P123" s="53"/>
      <c r="Q123" s="53"/>
    </row>
    <row r="124" spans="1:17" s="54" customFormat="1" x14ac:dyDescent="0.2">
      <c r="A124" s="395"/>
      <c r="B124" s="447" t="s">
        <v>226</v>
      </c>
      <c r="C124" s="395"/>
      <c r="D124" s="398" t="s">
        <v>227</v>
      </c>
      <c r="E124" s="448">
        <f>E125</f>
        <v>652.98</v>
      </c>
      <c r="F124" s="139">
        <f>F125</f>
        <v>100</v>
      </c>
      <c r="G124" s="139">
        <f>G125</f>
        <v>0</v>
      </c>
      <c r="H124" s="448"/>
      <c r="I124" s="448"/>
      <c r="J124" s="53"/>
      <c r="K124" s="53"/>
      <c r="L124" s="53"/>
      <c r="M124" s="53"/>
      <c r="N124" s="53"/>
      <c r="O124" s="53"/>
      <c r="P124" s="53"/>
      <c r="Q124" s="53"/>
    </row>
    <row r="125" spans="1:17" s="54" customFormat="1" x14ac:dyDescent="0.2">
      <c r="A125" s="395"/>
      <c r="B125" s="449" t="s">
        <v>228</v>
      </c>
      <c r="C125" s="395"/>
      <c r="D125" s="395" t="s">
        <v>227</v>
      </c>
      <c r="E125" s="139">
        <v>652.98</v>
      </c>
      <c r="F125" s="139">
        <v>100</v>
      </c>
      <c r="G125" s="139"/>
      <c r="H125" s="448"/>
      <c r="I125" s="448"/>
      <c r="J125" s="53"/>
      <c r="K125" s="53"/>
      <c r="L125" s="53"/>
      <c r="M125" s="53"/>
      <c r="N125" s="53"/>
      <c r="O125" s="53"/>
      <c r="P125" s="53"/>
      <c r="Q125" s="53"/>
    </row>
    <row r="126" spans="1:17" s="54" customFormat="1" x14ac:dyDescent="0.2">
      <c r="A126" s="395"/>
      <c r="B126" s="447" t="s">
        <v>229</v>
      </c>
      <c r="C126" s="395"/>
      <c r="D126" s="398" t="s">
        <v>230</v>
      </c>
      <c r="E126" s="448">
        <f>SUM(E127,E128,E129)</f>
        <v>1225.92</v>
      </c>
      <c r="F126" s="139">
        <f>SUM(F127,F128,F129)</f>
        <v>2600</v>
      </c>
      <c r="G126" s="139">
        <f>SUM(G127:G129)</f>
        <v>2715.8</v>
      </c>
      <c r="H126" s="448"/>
      <c r="I126" s="448"/>
      <c r="J126" s="53"/>
      <c r="K126" s="53"/>
      <c r="L126" s="53"/>
      <c r="M126" s="53"/>
      <c r="N126" s="53"/>
      <c r="O126" s="53"/>
      <c r="P126" s="53"/>
      <c r="Q126" s="53"/>
    </row>
    <row r="127" spans="1:17" s="54" customFormat="1" x14ac:dyDescent="0.2">
      <c r="A127" s="395"/>
      <c r="B127" s="449" t="s">
        <v>231</v>
      </c>
      <c r="C127" s="395"/>
      <c r="D127" s="395" t="s">
        <v>146</v>
      </c>
      <c r="E127" s="139"/>
      <c r="F127" s="139">
        <v>1300</v>
      </c>
      <c r="G127" s="139"/>
      <c r="H127" s="448"/>
      <c r="I127" s="448"/>
      <c r="J127" s="53"/>
      <c r="K127" s="53"/>
      <c r="L127" s="53"/>
      <c r="M127" s="53"/>
      <c r="N127" s="53"/>
      <c r="O127" s="53"/>
      <c r="P127" s="53"/>
      <c r="Q127" s="53"/>
    </row>
    <row r="128" spans="1:17" s="54" customFormat="1" x14ac:dyDescent="0.2">
      <c r="A128" s="395"/>
      <c r="B128" s="449" t="s">
        <v>107</v>
      </c>
      <c r="C128" s="395"/>
      <c r="D128" s="395" t="s">
        <v>108</v>
      </c>
      <c r="E128" s="139">
        <v>1225.92</v>
      </c>
      <c r="F128" s="139">
        <v>1300</v>
      </c>
      <c r="G128" s="139">
        <v>1394.3</v>
      </c>
      <c r="H128" s="448"/>
      <c r="I128" s="448"/>
      <c r="J128" s="53"/>
      <c r="K128" s="53"/>
      <c r="L128" s="53"/>
      <c r="M128" s="53"/>
      <c r="N128" s="53"/>
      <c r="O128" s="53"/>
      <c r="P128" s="53"/>
      <c r="Q128" s="53"/>
    </row>
    <row r="129" spans="1:17" s="54" customFormat="1" x14ac:dyDescent="0.2">
      <c r="A129" s="395"/>
      <c r="B129" s="449" t="s">
        <v>110</v>
      </c>
      <c r="C129" s="395"/>
      <c r="D129" s="395" t="s">
        <v>232</v>
      </c>
      <c r="E129" s="139"/>
      <c r="F129" s="139"/>
      <c r="G129" s="139">
        <v>1321.5</v>
      </c>
      <c r="H129" s="448"/>
      <c r="I129" s="448"/>
      <c r="J129" s="53"/>
      <c r="K129" s="53"/>
      <c r="L129" s="53"/>
      <c r="M129" s="53"/>
      <c r="N129" s="53"/>
      <c r="O129" s="53"/>
      <c r="P129" s="53"/>
      <c r="Q129" s="53"/>
    </row>
    <row r="130" spans="1:17" s="54" customFormat="1" x14ac:dyDescent="0.2">
      <c r="A130" s="395"/>
      <c r="B130" s="447" t="s">
        <v>233</v>
      </c>
      <c r="C130" s="395"/>
      <c r="D130" s="398" t="s">
        <v>18</v>
      </c>
      <c r="E130" s="448">
        <f t="shared" ref="E130:G131" si="13">E131</f>
        <v>2549.64</v>
      </c>
      <c r="F130" s="448">
        <f t="shared" si="13"/>
        <v>1400</v>
      </c>
      <c r="G130" s="448">
        <f t="shared" si="13"/>
        <v>1134.1099999999999</v>
      </c>
      <c r="H130" s="448"/>
      <c r="I130" s="448"/>
      <c r="J130" s="53"/>
      <c r="K130" s="53"/>
      <c r="L130" s="53"/>
      <c r="M130" s="53"/>
      <c r="N130" s="53"/>
      <c r="O130" s="53"/>
      <c r="P130" s="53"/>
      <c r="Q130" s="53"/>
    </row>
    <row r="131" spans="1:17" s="54" customFormat="1" x14ac:dyDescent="0.2">
      <c r="A131" s="395"/>
      <c r="B131" s="447" t="s">
        <v>234</v>
      </c>
      <c r="C131" s="395"/>
      <c r="D131" s="398" t="s">
        <v>235</v>
      </c>
      <c r="E131" s="139">
        <f t="shared" si="13"/>
        <v>2549.64</v>
      </c>
      <c r="F131" s="139">
        <f t="shared" si="13"/>
        <v>1400</v>
      </c>
      <c r="G131" s="139">
        <f t="shared" si="13"/>
        <v>1134.1099999999999</v>
      </c>
      <c r="H131" s="448"/>
      <c r="I131" s="448"/>
      <c r="J131" s="53"/>
      <c r="K131" s="53"/>
      <c r="L131" s="53"/>
      <c r="M131" s="53"/>
      <c r="N131" s="53"/>
      <c r="O131" s="53"/>
      <c r="P131" s="53"/>
      <c r="Q131" s="53"/>
    </row>
    <row r="132" spans="1:17" s="54" customFormat="1" x14ac:dyDescent="0.2">
      <c r="A132" s="395"/>
      <c r="B132" s="449" t="s">
        <v>111</v>
      </c>
      <c r="C132" s="395"/>
      <c r="D132" s="395" t="s">
        <v>236</v>
      </c>
      <c r="E132" s="139">
        <v>2549.64</v>
      </c>
      <c r="F132" s="139">
        <v>1400</v>
      </c>
      <c r="G132" s="139">
        <v>1134.1099999999999</v>
      </c>
      <c r="H132" s="448"/>
      <c r="I132" s="448"/>
      <c r="J132" s="53"/>
      <c r="K132" s="53"/>
      <c r="L132" s="53"/>
      <c r="M132" s="53"/>
      <c r="N132" s="53"/>
      <c r="O132" s="53"/>
      <c r="P132" s="53"/>
      <c r="Q132" s="53"/>
    </row>
    <row r="133" spans="1:17" s="54" customFormat="1" x14ac:dyDescent="0.2">
      <c r="A133" s="44"/>
      <c r="B133" s="41"/>
      <c r="C133" s="42" t="s">
        <v>33</v>
      </c>
      <c r="D133" s="43" t="s">
        <v>51</v>
      </c>
      <c r="E133" s="80">
        <f>SUM(E101,E108,E130)</f>
        <v>30450.740000000005</v>
      </c>
      <c r="F133" s="80">
        <f>SUM(F101,F108,F130)</f>
        <v>34800</v>
      </c>
      <c r="G133" s="80">
        <f>SUM(G101,G108,G130)</f>
        <v>42115.450000000004</v>
      </c>
      <c r="H133" s="95">
        <f t="shared" si="10"/>
        <v>138.30681947302429</v>
      </c>
      <c r="I133" s="95">
        <f t="shared" si="11"/>
        <v>121.02140804597703</v>
      </c>
      <c r="J133" s="53"/>
      <c r="K133" s="53"/>
      <c r="L133" s="53"/>
      <c r="M133" s="53"/>
      <c r="N133" s="53"/>
      <c r="O133" s="53"/>
      <c r="P133" s="53"/>
      <c r="Q133" s="53"/>
    </row>
    <row r="134" spans="1:17" s="480" customFormat="1" ht="15.75" customHeight="1" x14ac:dyDescent="0.2">
      <c r="A134" s="443"/>
      <c r="B134" s="442">
        <v>32</v>
      </c>
      <c r="C134" s="443"/>
      <c r="D134" s="444" t="s">
        <v>16</v>
      </c>
      <c r="E134" s="445">
        <f>SUM(E135,E137,E141,E148,E150)</f>
        <v>34881.810000000005</v>
      </c>
      <c r="F134" s="445">
        <f>SUM(F135,F137,F141,F148,F150)</f>
        <v>51000</v>
      </c>
      <c r="G134" s="445">
        <f>SUM(G135,G137,G141,G148,G150)</f>
        <v>52529.23</v>
      </c>
      <c r="H134" s="446">
        <f t="shared" si="10"/>
        <v>150.59204209873283</v>
      </c>
      <c r="I134" s="446">
        <f t="shared" si="11"/>
        <v>102.99849019607844</v>
      </c>
      <c r="J134" s="479"/>
      <c r="K134" s="479"/>
      <c r="L134" s="479"/>
      <c r="M134" s="479"/>
      <c r="N134" s="479"/>
      <c r="O134" s="479"/>
      <c r="P134" s="479"/>
      <c r="Q134" s="479"/>
    </row>
    <row r="135" spans="1:17" s="480" customFormat="1" x14ac:dyDescent="0.2">
      <c r="A135" s="398"/>
      <c r="B135" s="399">
        <v>321</v>
      </c>
      <c r="C135" s="398"/>
      <c r="D135" s="477" t="s">
        <v>68</v>
      </c>
      <c r="E135" s="448">
        <f>SUM(E136:E136)</f>
        <v>1934.85</v>
      </c>
      <c r="F135" s="448">
        <f>F136</f>
        <v>2700</v>
      </c>
      <c r="G135" s="448">
        <f>G136</f>
        <v>1326</v>
      </c>
      <c r="H135" s="139">
        <f t="shared" si="10"/>
        <v>68.53244437553299</v>
      </c>
      <c r="I135" s="139"/>
      <c r="J135" s="479"/>
      <c r="K135" s="479"/>
      <c r="L135" s="479"/>
      <c r="M135" s="479"/>
      <c r="N135" s="479"/>
      <c r="O135" s="479"/>
      <c r="P135" s="479"/>
      <c r="Q135" s="479"/>
    </row>
    <row r="136" spans="1:17" s="482" customFormat="1" ht="15.75" customHeight="1" x14ac:dyDescent="0.2">
      <c r="A136" s="395"/>
      <c r="B136" s="400" t="s">
        <v>88</v>
      </c>
      <c r="C136" s="395"/>
      <c r="D136" s="478" t="s">
        <v>89</v>
      </c>
      <c r="E136" s="139">
        <v>1934.85</v>
      </c>
      <c r="F136" s="139">
        <v>2700</v>
      </c>
      <c r="G136" s="139">
        <v>1326</v>
      </c>
      <c r="H136" s="139">
        <f t="shared" si="10"/>
        <v>68.53244437553299</v>
      </c>
      <c r="I136" s="139"/>
      <c r="J136" s="481"/>
      <c r="K136" s="481"/>
      <c r="L136" s="481"/>
      <c r="M136" s="481"/>
      <c r="N136" s="481"/>
      <c r="O136" s="481"/>
      <c r="P136" s="481"/>
      <c r="Q136" s="481"/>
    </row>
    <row r="137" spans="1:17" s="480" customFormat="1" ht="15.75" customHeight="1" x14ac:dyDescent="0.2">
      <c r="A137" s="398"/>
      <c r="B137" s="399">
        <v>322</v>
      </c>
      <c r="C137" s="398"/>
      <c r="D137" s="477" t="s">
        <v>69</v>
      </c>
      <c r="E137" s="448">
        <f>SUM(E138:E140)</f>
        <v>3535.0699999999997</v>
      </c>
      <c r="F137" s="448">
        <f>SUM(F138,F139,F140)</f>
        <v>4500</v>
      </c>
      <c r="G137" s="448">
        <f>SUM(G138:G140)</f>
        <v>2202.5700000000002</v>
      </c>
      <c r="H137" s="139">
        <f t="shared" si="10"/>
        <v>62.306262676552379</v>
      </c>
      <c r="I137" s="139"/>
      <c r="J137" s="479"/>
      <c r="K137" s="479"/>
      <c r="L137" s="479"/>
      <c r="M137" s="479"/>
      <c r="N137" s="479"/>
      <c r="O137" s="479"/>
      <c r="P137" s="479"/>
      <c r="Q137" s="479"/>
    </row>
    <row r="138" spans="1:17" s="480" customFormat="1" x14ac:dyDescent="0.2">
      <c r="A138" s="395"/>
      <c r="B138" s="400" t="s">
        <v>91</v>
      </c>
      <c r="C138" s="395"/>
      <c r="D138" s="478" t="s">
        <v>74</v>
      </c>
      <c r="E138" s="139">
        <v>2270.2399999999998</v>
      </c>
      <c r="F138" s="139">
        <v>1800</v>
      </c>
      <c r="G138" s="139">
        <v>1522.44</v>
      </c>
      <c r="H138" s="139">
        <f t="shared" si="10"/>
        <v>67.060751286207633</v>
      </c>
      <c r="I138" s="139"/>
      <c r="J138" s="479"/>
      <c r="K138" s="479"/>
      <c r="L138" s="479"/>
      <c r="M138" s="479"/>
      <c r="N138" s="479"/>
      <c r="O138" s="479"/>
      <c r="P138" s="479"/>
      <c r="Q138" s="479"/>
    </row>
    <row r="139" spans="1:17" s="480" customFormat="1" x14ac:dyDescent="0.2">
      <c r="A139" s="395"/>
      <c r="B139" s="400">
        <v>3225</v>
      </c>
      <c r="C139" s="395"/>
      <c r="D139" s="478" t="s">
        <v>270</v>
      </c>
      <c r="E139" s="139"/>
      <c r="F139" s="139">
        <v>200</v>
      </c>
      <c r="G139" s="139">
        <v>134.80000000000001</v>
      </c>
      <c r="H139" s="139"/>
      <c r="I139" s="139"/>
      <c r="J139" s="479"/>
      <c r="K139" s="479"/>
      <c r="L139" s="479"/>
      <c r="M139" s="479"/>
      <c r="N139" s="479"/>
      <c r="O139" s="479"/>
      <c r="P139" s="479"/>
      <c r="Q139" s="479"/>
    </row>
    <row r="140" spans="1:17" s="480" customFormat="1" ht="45" x14ac:dyDescent="0.2">
      <c r="A140" s="395"/>
      <c r="B140" s="400" t="s">
        <v>94</v>
      </c>
      <c r="C140" s="395"/>
      <c r="D140" s="396" t="s">
        <v>95</v>
      </c>
      <c r="E140" s="139">
        <v>1264.83</v>
      </c>
      <c r="F140" s="139">
        <v>2500</v>
      </c>
      <c r="G140" s="139">
        <v>545.33000000000004</v>
      </c>
      <c r="H140" s="139"/>
      <c r="I140" s="448"/>
      <c r="J140" s="479"/>
      <c r="K140" s="479"/>
      <c r="L140" s="479"/>
      <c r="M140" s="479"/>
      <c r="N140" s="479"/>
      <c r="O140" s="479"/>
      <c r="P140" s="479"/>
      <c r="Q140" s="479"/>
    </row>
    <row r="141" spans="1:17" s="480" customFormat="1" ht="15.75" customHeight="1" x14ac:dyDescent="0.2">
      <c r="A141" s="398"/>
      <c r="B141" s="399">
        <v>323</v>
      </c>
      <c r="C141" s="398"/>
      <c r="D141" s="477" t="s">
        <v>63</v>
      </c>
      <c r="E141" s="448">
        <f>SUM(E142:E147)</f>
        <v>27722.560000000001</v>
      </c>
      <c r="F141" s="448">
        <f>SUM(F142:F147)</f>
        <v>41600</v>
      </c>
      <c r="G141" s="448">
        <f>SUM(G142:G147)</f>
        <v>48313.48</v>
      </c>
      <c r="H141" s="139">
        <f t="shared" si="10"/>
        <v>174.27495873396975</v>
      </c>
      <c r="I141" s="139"/>
      <c r="J141" s="479"/>
      <c r="K141" s="479"/>
      <c r="L141" s="479"/>
      <c r="M141" s="479"/>
      <c r="N141" s="479"/>
      <c r="O141" s="479"/>
      <c r="P141" s="479"/>
      <c r="Q141" s="479"/>
    </row>
    <row r="142" spans="1:17" s="480" customFormat="1" ht="15.75" customHeight="1" x14ac:dyDescent="0.2">
      <c r="A142" s="398"/>
      <c r="B142" s="400">
        <v>3231</v>
      </c>
      <c r="C142" s="398"/>
      <c r="D142" s="478" t="s">
        <v>251</v>
      </c>
      <c r="E142" s="448">
        <v>795.57</v>
      </c>
      <c r="F142" s="448">
        <v>2800</v>
      </c>
      <c r="G142" s="474">
        <v>325</v>
      </c>
      <c r="H142" s="139"/>
      <c r="I142" s="139"/>
      <c r="J142" s="479"/>
      <c r="K142" s="479"/>
      <c r="L142" s="479"/>
      <c r="M142" s="479"/>
      <c r="N142" s="479"/>
      <c r="O142" s="479"/>
      <c r="P142" s="479"/>
      <c r="Q142" s="479"/>
    </row>
    <row r="143" spans="1:17" s="480" customFormat="1" ht="15.75" customHeight="1" x14ac:dyDescent="0.2">
      <c r="A143" s="395"/>
      <c r="B143" s="400" t="s">
        <v>100</v>
      </c>
      <c r="C143" s="395"/>
      <c r="D143" s="478" t="s">
        <v>101</v>
      </c>
      <c r="E143" s="139">
        <v>4130</v>
      </c>
      <c r="F143" s="139">
        <v>4000</v>
      </c>
      <c r="G143" s="464">
        <v>1450</v>
      </c>
      <c r="H143" s="139">
        <f>SUM(G143/E143*100)</f>
        <v>35.108958837772398</v>
      </c>
      <c r="I143" s="139"/>
      <c r="J143" s="479"/>
      <c r="K143" s="479"/>
      <c r="L143" s="479"/>
      <c r="M143" s="479"/>
      <c r="N143" s="479"/>
      <c r="O143" s="479"/>
      <c r="P143" s="479"/>
      <c r="Q143" s="479"/>
    </row>
    <row r="144" spans="1:17" s="480" customFormat="1" ht="15.75" customHeight="1" x14ac:dyDescent="0.2">
      <c r="A144" s="395"/>
      <c r="B144" s="400">
        <v>3233</v>
      </c>
      <c r="C144" s="395"/>
      <c r="D144" s="478" t="s">
        <v>145</v>
      </c>
      <c r="E144" s="139"/>
      <c r="F144" s="139">
        <v>500</v>
      </c>
      <c r="G144" s="464">
        <v>1031.01</v>
      </c>
      <c r="H144" s="139"/>
      <c r="I144" s="139"/>
      <c r="J144" s="479"/>
      <c r="K144" s="479"/>
      <c r="L144" s="479"/>
      <c r="M144" s="479"/>
      <c r="N144" s="479"/>
      <c r="O144" s="479"/>
      <c r="P144" s="479"/>
      <c r="Q144" s="479"/>
    </row>
    <row r="145" spans="1:17" s="480" customFormat="1" ht="15.75" customHeight="1" x14ac:dyDescent="0.2">
      <c r="A145" s="395"/>
      <c r="B145" s="400">
        <v>3237</v>
      </c>
      <c r="C145" s="395"/>
      <c r="D145" s="483" t="s">
        <v>76</v>
      </c>
      <c r="E145" s="139">
        <v>15392.37</v>
      </c>
      <c r="F145" s="139">
        <v>25300</v>
      </c>
      <c r="G145" s="464">
        <v>24678.720000000001</v>
      </c>
      <c r="H145" s="139">
        <f t="shared" si="10"/>
        <v>160.33086522738213</v>
      </c>
      <c r="I145" s="139"/>
      <c r="J145" s="479"/>
      <c r="K145" s="479"/>
      <c r="L145" s="479"/>
      <c r="M145" s="479"/>
      <c r="N145" s="479"/>
      <c r="O145" s="479"/>
      <c r="P145" s="479"/>
      <c r="Q145" s="479"/>
    </row>
    <row r="146" spans="1:17" s="480" customFormat="1" ht="15.75" customHeight="1" x14ac:dyDescent="0.2">
      <c r="A146" s="395"/>
      <c r="B146" s="400" t="s">
        <v>104</v>
      </c>
      <c r="C146" s="395"/>
      <c r="D146" s="478" t="s">
        <v>105</v>
      </c>
      <c r="E146" s="139">
        <v>1320.87</v>
      </c>
      <c r="F146" s="139"/>
      <c r="G146" s="464"/>
      <c r="H146" s="139">
        <f t="shared" si="10"/>
        <v>0</v>
      </c>
      <c r="I146" s="139"/>
      <c r="J146" s="479"/>
      <c r="K146" s="479"/>
      <c r="L146" s="479"/>
      <c r="M146" s="479"/>
      <c r="N146" s="479"/>
      <c r="O146" s="479"/>
      <c r="P146" s="479"/>
      <c r="Q146" s="479"/>
    </row>
    <row r="147" spans="1:17" s="480" customFormat="1" ht="15.75" customHeight="1" x14ac:dyDescent="0.2">
      <c r="A147" s="395"/>
      <c r="B147" s="400" t="s">
        <v>106</v>
      </c>
      <c r="C147" s="395"/>
      <c r="D147" s="478" t="s">
        <v>77</v>
      </c>
      <c r="E147" s="139">
        <v>6083.75</v>
      </c>
      <c r="F147" s="139">
        <v>9000</v>
      </c>
      <c r="G147" s="464">
        <v>20828.75</v>
      </c>
      <c r="H147" s="448">
        <f t="shared" si="10"/>
        <v>342.36696116704337</v>
      </c>
      <c r="I147" s="448"/>
      <c r="J147" s="479"/>
      <c r="K147" s="479"/>
      <c r="L147" s="479"/>
      <c r="M147" s="479"/>
      <c r="N147" s="479"/>
      <c r="O147" s="479"/>
      <c r="P147" s="479"/>
      <c r="Q147" s="479"/>
    </row>
    <row r="148" spans="1:17" s="482" customFormat="1" ht="15.75" customHeight="1" x14ac:dyDescent="0.2">
      <c r="A148" s="395"/>
      <c r="B148" s="399">
        <v>324</v>
      </c>
      <c r="C148" s="395"/>
      <c r="D148" s="484" t="s">
        <v>113</v>
      </c>
      <c r="E148" s="448">
        <f>E149</f>
        <v>943.26</v>
      </c>
      <c r="F148" s="139">
        <f>F149</f>
        <v>2000</v>
      </c>
      <c r="G148" s="475">
        <f>G149</f>
        <v>432.68</v>
      </c>
      <c r="H148" s="448">
        <f t="shared" si="10"/>
        <v>45.870703729618555</v>
      </c>
      <c r="I148" s="448"/>
      <c r="J148" s="481"/>
      <c r="K148" s="481"/>
      <c r="L148" s="481"/>
      <c r="M148" s="481"/>
      <c r="N148" s="481"/>
      <c r="O148" s="481"/>
      <c r="P148" s="481"/>
      <c r="Q148" s="481"/>
    </row>
    <row r="149" spans="1:17" s="480" customFormat="1" ht="47.25" x14ac:dyDescent="0.2">
      <c r="A149" s="395"/>
      <c r="B149" s="400">
        <v>3241</v>
      </c>
      <c r="C149" s="395"/>
      <c r="D149" s="483" t="s">
        <v>113</v>
      </c>
      <c r="E149" s="139">
        <v>943.26</v>
      </c>
      <c r="F149" s="139">
        <v>2000</v>
      </c>
      <c r="G149" s="464">
        <v>432.68</v>
      </c>
      <c r="H149" s="448">
        <f t="shared" si="10"/>
        <v>45.870703729618555</v>
      </c>
      <c r="I149" s="448"/>
      <c r="J149" s="479"/>
      <c r="K149" s="479"/>
      <c r="L149" s="479"/>
      <c r="M149" s="479"/>
      <c r="N149" s="479"/>
      <c r="O149" s="479"/>
      <c r="P149" s="479"/>
      <c r="Q149" s="479"/>
    </row>
    <row r="150" spans="1:17" s="480" customFormat="1" x14ac:dyDescent="0.2">
      <c r="A150" s="398"/>
      <c r="B150" s="399">
        <v>329</v>
      </c>
      <c r="C150" s="398"/>
      <c r="D150" s="477" t="s">
        <v>70</v>
      </c>
      <c r="E150" s="448">
        <f>SUM(E151:E153)</f>
        <v>746.07</v>
      </c>
      <c r="F150" s="448">
        <f>SUM(F151:F153)</f>
        <v>200</v>
      </c>
      <c r="G150" s="475">
        <f>SUM(G151:G153)</f>
        <v>254.5</v>
      </c>
      <c r="H150" s="139">
        <f t="shared" si="10"/>
        <v>34.112080635865269</v>
      </c>
      <c r="I150" s="139"/>
      <c r="J150" s="479"/>
      <c r="K150" s="479"/>
      <c r="L150" s="479"/>
      <c r="M150" s="479"/>
      <c r="N150" s="479"/>
      <c r="O150" s="479"/>
      <c r="P150" s="479"/>
      <c r="Q150" s="479"/>
    </row>
    <row r="151" spans="1:17" s="480" customFormat="1" ht="15.75" customHeight="1" x14ac:dyDescent="0.2">
      <c r="A151" s="395"/>
      <c r="B151" s="400">
        <v>3292</v>
      </c>
      <c r="C151" s="395"/>
      <c r="D151" s="483" t="s">
        <v>146</v>
      </c>
      <c r="E151" s="474">
        <v>746.07</v>
      </c>
      <c r="F151" s="139">
        <v>200</v>
      </c>
      <c r="G151" s="464">
        <v>254.5</v>
      </c>
      <c r="H151" s="139">
        <f t="shared" si="10"/>
        <v>34.112080635865269</v>
      </c>
      <c r="I151" s="139"/>
      <c r="J151" s="479"/>
      <c r="K151" s="479"/>
      <c r="L151" s="479"/>
      <c r="M151" s="479"/>
      <c r="N151" s="479"/>
      <c r="O151" s="479"/>
      <c r="P151" s="479"/>
      <c r="Q151" s="479"/>
    </row>
    <row r="152" spans="1:17" s="480" customFormat="1" x14ac:dyDescent="0.2">
      <c r="A152" s="395"/>
      <c r="B152" s="400" t="s">
        <v>107</v>
      </c>
      <c r="C152" s="395"/>
      <c r="D152" s="478" t="s">
        <v>108</v>
      </c>
      <c r="E152" s="485"/>
      <c r="F152" s="139"/>
      <c r="G152" s="139"/>
      <c r="H152" s="139" t="e">
        <f>SUM(G152/#REF!*100)</f>
        <v>#REF!</v>
      </c>
      <c r="I152" s="139"/>
      <c r="J152" s="479"/>
      <c r="K152" s="479"/>
      <c r="L152" s="479"/>
      <c r="M152" s="479"/>
      <c r="N152" s="479"/>
      <c r="O152" s="479"/>
      <c r="P152" s="479"/>
      <c r="Q152" s="479"/>
    </row>
    <row r="153" spans="1:17" s="480" customFormat="1" ht="15.75" customHeight="1" x14ac:dyDescent="0.2">
      <c r="A153" s="395"/>
      <c r="B153" s="486" t="s">
        <v>110</v>
      </c>
      <c r="C153" s="395"/>
      <c r="D153" s="487" t="s">
        <v>232</v>
      </c>
      <c r="E153" s="139"/>
      <c r="F153" s="139"/>
      <c r="G153" s="139"/>
      <c r="H153" s="448"/>
      <c r="I153" s="448"/>
      <c r="J153" s="479"/>
      <c r="K153" s="479"/>
      <c r="L153" s="479"/>
      <c r="M153" s="479"/>
      <c r="N153" s="479"/>
      <c r="O153" s="479"/>
      <c r="P153" s="479"/>
      <c r="Q153" s="479"/>
    </row>
    <row r="154" spans="1:17" s="480" customFormat="1" ht="15.75" customHeight="1" x14ac:dyDescent="0.2">
      <c r="A154" s="395"/>
      <c r="B154" s="534">
        <v>42</v>
      </c>
      <c r="C154" s="395"/>
      <c r="D154" s="535" t="s">
        <v>241</v>
      </c>
      <c r="E154" s="139">
        <f>SUM(E155,E156)</f>
        <v>347.25</v>
      </c>
      <c r="F154" s="448">
        <f>SUM(F155,F156)</f>
        <v>16000</v>
      </c>
      <c r="G154" s="139">
        <f>G155+G156</f>
        <v>11560.96</v>
      </c>
      <c r="H154" s="448"/>
      <c r="I154" s="448"/>
      <c r="J154" s="479"/>
      <c r="K154" s="479"/>
      <c r="L154" s="479"/>
      <c r="M154" s="479"/>
      <c r="N154" s="479"/>
      <c r="O154" s="479"/>
      <c r="P154" s="479"/>
      <c r="Q154" s="479"/>
    </row>
    <row r="155" spans="1:17" s="480" customFormat="1" ht="15.75" customHeight="1" x14ac:dyDescent="0.2">
      <c r="A155" s="395"/>
      <c r="B155" s="534">
        <v>424</v>
      </c>
      <c r="C155" s="395"/>
      <c r="D155" s="535" t="s">
        <v>216</v>
      </c>
      <c r="E155" s="139">
        <v>347.25</v>
      </c>
      <c r="F155" s="139">
        <v>6000</v>
      </c>
      <c r="G155" s="139">
        <v>9028.4699999999993</v>
      </c>
      <c r="H155" s="448"/>
      <c r="I155" s="448"/>
      <c r="J155" s="479"/>
      <c r="K155" s="479"/>
      <c r="L155" s="479"/>
      <c r="M155" s="479"/>
      <c r="N155" s="479"/>
      <c r="O155" s="479"/>
      <c r="P155" s="479"/>
      <c r="Q155" s="479"/>
    </row>
    <row r="156" spans="1:17" s="480" customFormat="1" ht="15.75" customHeight="1" x14ac:dyDescent="0.2">
      <c r="A156" s="395"/>
      <c r="B156" s="486">
        <v>422</v>
      </c>
      <c r="C156" s="395"/>
      <c r="D156" s="487" t="s">
        <v>192</v>
      </c>
      <c r="E156" s="139"/>
      <c r="F156" s="139">
        <v>10000</v>
      </c>
      <c r="G156" s="139">
        <v>2532.4899999999998</v>
      </c>
      <c r="H156" s="448"/>
      <c r="I156" s="448"/>
      <c r="J156" s="479"/>
      <c r="K156" s="479"/>
      <c r="L156" s="479"/>
      <c r="M156" s="479"/>
      <c r="N156" s="479"/>
      <c r="O156" s="479"/>
      <c r="P156" s="479"/>
      <c r="Q156" s="479"/>
    </row>
    <row r="157" spans="1:17" s="480" customFormat="1" ht="15.75" customHeight="1" x14ac:dyDescent="0.2">
      <c r="A157" s="395"/>
      <c r="B157" s="486"/>
      <c r="C157" s="44">
        <v>61</v>
      </c>
      <c r="D157" s="547" t="s">
        <v>284</v>
      </c>
      <c r="E157" s="139"/>
      <c r="F157" s="139"/>
      <c r="G157" s="546">
        <f>G158</f>
        <v>2000</v>
      </c>
      <c r="H157" s="448"/>
      <c r="I157" s="448"/>
      <c r="J157" s="479"/>
      <c r="K157" s="479"/>
      <c r="L157" s="479"/>
      <c r="M157" s="479"/>
      <c r="N157" s="479"/>
      <c r="O157" s="479"/>
      <c r="P157" s="479"/>
      <c r="Q157" s="479"/>
    </row>
    <row r="158" spans="1:17" s="480" customFormat="1" ht="15.75" customHeight="1" x14ac:dyDescent="0.2">
      <c r="A158" s="395"/>
      <c r="B158" s="486">
        <v>32</v>
      </c>
      <c r="C158" s="395"/>
      <c r="D158" s="487"/>
      <c r="E158" s="139"/>
      <c r="F158" s="139"/>
      <c r="G158" s="139">
        <v>2000</v>
      </c>
      <c r="H158" s="448"/>
      <c r="I158" s="448"/>
      <c r="J158" s="479"/>
      <c r="K158" s="479"/>
      <c r="L158" s="479"/>
      <c r="M158" s="479"/>
      <c r="N158" s="479"/>
      <c r="O158" s="479"/>
      <c r="P158" s="479"/>
      <c r="Q158" s="479"/>
    </row>
    <row r="159" spans="1:17" s="480" customFormat="1" ht="15.75" customHeight="1" x14ac:dyDescent="0.2">
      <c r="A159" s="395"/>
      <c r="B159" s="486">
        <v>323</v>
      </c>
      <c r="C159" s="395"/>
      <c r="D159" s="487"/>
      <c r="E159" s="139"/>
      <c r="F159" s="139"/>
      <c r="G159" s="139">
        <v>2000</v>
      </c>
      <c r="H159" s="448"/>
      <c r="I159" s="448"/>
      <c r="J159" s="479"/>
      <c r="K159" s="479"/>
      <c r="L159" s="479"/>
      <c r="M159" s="479"/>
      <c r="N159" s="479"/>
      <c r="O159" s="479"/>
      <c r="P159" s="479"/>
      <c r="Q159" s="479"/>
    </row>
    <row r="160" spans="1:17" s="480" customFormat="1" ht="15.75" customHeight="1" x14ac:dyDescent="0.2">
      <c r="A160" s="395"/>
      <c r="B160" s="486">
        <v>3239</v>
      </c>
      <c r="C160" s="395"/>
      <c r="D160" s="487"/>
      <c r="E160" s="139"/>
      <c r="F160" s="139"/>
      <c r="G160" s="139">
        <v>2000</v>
      </c>
      <c r="H160" s="448"/>
      <c r="I160" s="448"/>
      <c r="J160" s="479"/>
      <c r="K160" s="479"/>
      <c r="L160" s="479"/>
      <c r="M160" s="479"/>
      <c r="N160" s="479"/>
      <c r="O160" s="479"/>
      <c r="P160" s="479"/>
      <c r="Q160" s="479"/>
    </row>
    <row r="161" spans="1:17" s="482" customFormat="1" x14ac:dyDescent="0.2">
      <c r="A161" s="44"/>
      <c r="B161" s="41"/>
      <c r="C161" s="42" t="s">
        <v>157</v>
      </c>
      <c r="D161" s="43" t="s">
        <v>40</v>
      </c>
      <c r="E161" s="80">
        <f>SUM(E134,E154)</f>
        <v>35229.060000000005</v>
      </c>
      <c r="F161" s="80">
        <f>SUM(F134,F154)</f>
        <v>67000</v>
      </c>
      <c r="G161" s="80">
        <f>SUM(G134,G154)</f>
        <v>64090.19</v>
      </c>
      <c r="H161" s="95">
        <f t="shared" si="10"/>
        <v>181.92421256769268</v>
      </c>
      <c r="I161" s="95">
        <f t="shared" si="11"/>
        <v>95.656999999999996</v>
      </c>
      <c r="J161" s="481"/>
      <c r="K161" s="481"/>
      <c r="L161" s="481"/>
      <c r="M161" s="481"/>
      <c r="N161" s="481"/>
      <c r="O161" s="481"/>
      <c r="P161" s="481"/>
      <c r="Q161" s="481"/>
    </row>
    <row r="162" spans="1:17" s="482" customFormat="1" x14ac:dyDescent="0.2">
      <c r="A162" s="395"/>
      <c r="B162" s="399">
        <v>32</v>
      </c>
      <c r="C162" s="395"/>
      <c r="D162" s="468" t="s">
        <v>16</v>
      </c>
      <c r="E162" s="388">
        <f>SUM(E163,E165,E169,E176,E178)</f>
        <v>71723.719999999987</v>
      </c>
      <c r="F162" s="388">
        <f>SUM(F163,F165,F169,F176,F178)</f>
        <v>47860</v>
      </c>
      <c r="G162" s="143">
        <f>SUM(G163,G165,G169,G176,G178)</f>
        <v>47674.710000000006</v>
      </c>
      <c r="H162" s="448"/>
      <c r="I162" s="457"/>
      <c r="J162" s="481"/>
      <c r="K162" s="481"/>
      <c r="L162" s="481"/>
      <c r="M162" s="481"/>
      <c r="N162" s="481"/>
      <c r="O162" s="481"/>
      <c r="P162" s="481"/>
      <c r="Q162" s="481"/>
    </row>
    <row r="163" spans="1:17" s="54" customFormat="1" ht="13.9" customHeight="1" x14ac:dyDescent="0.2">
      <c r="A163" s="395"/>
      <c r="B163" s="399">
        <v>321</v>
      </c>
      <c r="C163" s="395"/>
      <c r="D163" s="468" t="s">
        <v>222</v>
      </c>
      <c r="E163" s="143">
        <f>E164</f>
        <v>419.12</v>
      </c>
      <c r="F163" s="143">
        <f>F164</f>
        <v>320</v>
      </c>
      <c r="G163" s="143">
        <f>G164</f>
        <v>312.79000000000002</v>
      </c>
      <c r="H163" s="448"/>
      <c r="I163" s="457"/>
      <c r="J163" s="53"/>
      <c r="K163" s="53"/>
      <c r="L163" s="53"/>
      <c r="M163" s="53"/>
      <c r="N163" s="53"/>
      <c r="O163" s="53"/>
      <c r="P163" s="53"/>
      <c r="Q163" s="53"/>
    </row>
    <row r="164" spans="1:17" s="482" customFormat="1" ht="13.9" customHeight="1" x14ac:dyDescent="0.2">
      <c r="A164" s="395"/>
      <c r="B164" s="400">
        <v>3211</v>
      </c>
      <c r="C164" s="395"/>
      <c r="D164" s="466" t="s">
        <v>89</v>
      </c>
      <c r="E164" s="143">
        <v>419.12</v>
      </c>
      <c r="F164" s="143">
        <v>320</v>
      </c>
      <c r="G164" s="143">
        <v>312.79000000000002</v>
      </c>
      <c r="H164" s="448"/>
      <c r="I164" s="457"/>
      <c r="J164" s="481"/>
      <c r="K164" s="481"/>
      <c r="L164" s="481"/>
      <c r="M164" s="481"/>
      <c r="N164" s="481"/>
      <c r="O164" s="481"/>
      <c r="P164" s="481"/>
      <c r="Q164" s="481"/>
    </row>
    <row r="165" spans="1:17" s="482" customFormat="1" ht="13.9" customHeight="1" x14ac:dyDescent="0.2">
      <c r="A165" s="395"/>
      <c r="B165" s="399">
        <v>322</v>
      </c>
      <c r="C165" s="395"/>
      <c r="D165" s="468" t="s">
        <v>69</v>
      </c>
      <c r="E165" s="143">
        <f>SUM(E166,E167,E168)</f>
        <v>28684.71</v>
      </c>
      <c r="F165" s="143">
        <f>SUM(F166,F168)</f>
        <v>2000</v>
      </c>
      <c r="G165" s="143">
        <f>SUM(G166:G168)</f>
        <v>1918.75</v>
      </c>
      <c r="H165" s="448"/>
      <c r="I165" s="457"/>
      <c r="J165" s="481"/>
      <c r="K165" s="481"/>
      <c r="L165" s="481"/>
      <c r="M165" s="481"/>
      <c r="N165" s="481"/>
      <c r="O165" s="481"/>
      <c r="P165" s="481"/>
      <c r="Q165" s="481"/>
    </row>
    <row r="166" spans="1:17" s="482" customFormat="1" ht="13.9" customHeight="1" x14ac:dyDescent="0.2">
      <c r="A166" s="395"/>
      <c r="B166" s="400">
        <v>3221</v>
      </c>
      <c r="C166" s="395"/>
      <c r="D166" s="466" t="s">
        <v>74</v>
      </c>
      <c r="E166" s="143">
        <v>2803.33</v>
      </c>
      <c r="F166" s="143">
        <v>2000</v>
      </c>
      <c r="G166" s="143">
        <v>1918.75</v>
      </c>
      <c r="H166" s="448"/>
      <c r="I166" s="457"/>
      <c r="J166" s="481"/>
      <c r="K166" s="481"/>
      <c r="L166" s="481"/>
      <c r="M166" s="481"/>
      <c r="N166" s="481"/>
      <c r="O166" s="481"/>
      <c r="P166" s="481"/>
      <c r="Q166" s="481"/>
    </row>
    <row r="167" spans="1:17" s="482" customFormat="1" ht="13.9" customHeight="1" x14ac:dyDescent="0.2">
      <c r="A167" s="395"/>
      <c r="B167" s="400">
        <v>3224</v>
      </c>
      <c r="C167" s="395"/>
      <c r="D167" s="466" t="s">
        <v>242</v>
      </c>
      <c r="E167" s="143">
        <v>25881.38</v>
      </c>
      <c r="F167" s="143"/>
      <c r="G167" s="143"/>
      <c r="H167" s="448"/>
      <c r="I167" s="457"/>
      <c r="J167" s="481"/>
      <c r="K167" s="481"/>
      <c r="L167" s="481"/>
      <c r="M167" s="481"/>
      <c r="N167" s="481"/>
      <c r="O167" s="481"/>
      <c r="P167" s="481"/>
      <c r="Q167" s="481"/>
    </row>
    <row r="168" spans="1:17" s="482" customFormat="1" ht="13.9" customHeight="1" x14ac:dyDescent="0.2">
      <c r="A168" s="395"/>
      <c r="B168" s="400">
        <v>3225</v>
      </c>
      <c r="C168" s="395"/>
      <c r="D168" s="466" t="s">
        <v>270</v>
      </c>
      <c r="E168" s="143"/>
      <c r="F168" s="143"/>
      <c r="G168" s="143"/>
      <c r="H168" s="448"/>
      <c r="I168" s="457"/>
      <c r="J168" s="481"/>
      <c r="K168" s="481"/>
      <c r="L168" s="481"/>
      <c r="M168" s="481"/>
      <c r="N168" s="481"/>
      <c r="O168" s="481"/>
      <c r="P168" s="481"/>
      <c r="Q168" s="481"/>
    </row>
    <row r="169" spans="1:17" s="482" customFormat="1" ht="13.9" customHeight="1" x14ac:dyDescent="0.2">
      <c r="A169" s="395"/>
      <c r="B169" s="399">
        <v>323</v>
      </c>
      <c r="C169" s="395"/>
      <c r="D169" s="468" t="s">
        <v>63</v>
      </c>
      <c r="E169" s="143">
        <f>SUM(E170:E175)</f>
        <v>30442.55</v>
      </c>
      <c r="F169" s="143">
        <f>SUM(F170:F175)</f>
        <v>33108</v>
      </c>
      <c r="G169" s="143">
        <f>SUM(G170:G175)</f>
        <v>32866.44</v>
      </c>
      <c r="H169" s="448"/>
      <c r="I169" s="457"/>
      <c r="J169" s="481"/>
      <c r="K169" s="481"/>
      <c r="L169" s="481"/>
      <c r="M169" s="481"/>
      <c r="N169" s="481"/>
      <c r="O169" s="481"/>
      <c r="P169" s="481"/>
      <c r="Q169" s="481"/>
    </row>
    <row r="170" spans="1:17" s="482" customFormat="1" ht="13.9" customHeight="1" x14ac:dyDescent="0.2">
      <c r="A170" s="395"/>
      <c r="B170" s="400">
        <v>3231</v>
      </c>
      <c r="C170" s="395"/>
      <c r="D170" s="466" t="s">
        <v>243</v>
      </c>
      <c r="E170" s="143">
        <v>4781.7700000000004</v>
      </c>
      <c r="F170" s="143">
        <v>3500</v>
      </c>
      <c r="G170" s="143">
        <v>3600</v>
      </c>
      <c r="H170" s="448"/>
      <c r="I170" s="457"/>
      <c r="J170" s="481"/>
      <c r="K170" s="481"/>
      <c r="L170" s="481"/>
      <c r="M170" s="481"/>
      <c r="N170" s="481"/>
      <c r="O170" s="481"/>
      <c r="P170" s="481"/>
      <c r="Q170" s="481"/>
    </row>
    <row r="171" spans="1:17" s="482" customFormat="1" ht="13.9" customHeight="1" x14ac:dyDescent="0.2">
      <c r="A171" s="395"/>
      <c r="B171" s="400">
        <v>3232</v>
      </c>
      <c r="C171" s="395"/>
      <c r="D171" s="466" t="s">
        <v>244</v>
      </c>
      <c r="E171" s="143"/>
      <c r="F171" s="143"/>
      <c r="G171" s="143"/>
      <c r="H171" s="448"/>
      <c r="I171" s="457"/>
      <c r="J171" s="481"/>
      <c r="K171" s="481"/>
      <c r="L171" s="481"/>
      <c r="M171" s="481"/>
      <c r="N171" s="481"/>
      <c r="O171" s="481"/>
      <c r="P171" s="481"/>
      <c r="Q171" s="481"/>
    </row>
    <row r="172" spans="1:17" s="482" customFormat="1" ht="13.9" customHeight="1" x14ac:dyDescent="0.2">
      <c r="A172" s="395"/>
      <c r="B172" s="400">
        <v>3233</v>
      </c>
      <c r="C172" s="395"/>
      <c r="D172" s="466" t="s">
        <v>145</v>
      </c>
      <c r="E172" s="143"/>
      <c r="F172" s="143">
        <v>98</v>
      </c>
      <c r="G172" s="143"/>
      <c r="H172" s="448"/>
      <c r="I172" s="457"/>
      <c r="J172" s="481"/>
      <c r="K172" s="481"/>
      <c r="L172" s="481"/>
      <c r="M172" s="481"/>
      <c r="N172" s="481"/>
      <c r="O172" s="481"/>
      <c r="P172" s="481"/>
      <c r="Q172" s="481"/>
    </row>
    <row r="173" spans="1:17" s="482" customFormat="1" ht="13.9" customHeight="1" x14ac:dyDescent="0.2">
      <c r="A173" s="395"/>
      <c r="B173" s="400">
        <v>3237</v>
      </c>
      <c r="C173" s="395"/>
      <c r="D173" s="466" t="s">
        <v>240</v>
      </c>
      <c r="E173" s="143">
        <v>16727.62</v>
      </c>
      <c r="F173" s="143">
        <v>19600</v>
      </c>
      <c r="G173" s="143">
        <v>19996.490000000002</v>
      </c>
      <c r="H173" s="448"/>
      <c r="I173" s="457"/>
      <c r="J173" s="481"/>
      <c r="K173" s="481"/>
      <c r="L173" s="481"/>
      <c r="M173" s="481"/>
      <c r="N173" s="481"/>
      <c r="O173" s="481"/>
      <c r="P173" s="481"/>
      <c r="Q173" s="481"/>
    </row>
    <row r="174" spans="1:17" s="482" customFormat="1" ht="13.9" customHeight="1" x14ac:dyDescent="0.2">
      <c r="A174" s="395"/>
      <c r="B174" s="400">
        <v>3238</v>
      </c>
      <c r="C174" s="395"/>
      <c r="D174" s="466" t="s">
        <v>105</v>
      </c>
      <c r="E174" s="143">
        <v>1327.23</v>
      </c>
      <c r="F174" s="143"/>
      <c r="G174" s="143"/>
      <c r="H174" s="448"/>
      <c r="I174" s="457"/>
      <c r="J174" s="481"/>
      <c r="K174" s="481"/>
      <c r="L174" s="481"/>
      <c r="M174" s="481"/>
      <c r="N174" s="481"/>
      <c r="O174" s="481"/>
      <c r="P174" s="481"/>
      <c r="Q174" s="481"/>
    </row>
    <row r="175" spans="1:17" s="482" customFormat="1" ht="13.9" customHeight="1" x14ac:dyDescent="0.2">
      <c r="A175" s="395"/>
      <c r="B175" s="400">
        <v>3239</v>
      </c>
      <c r="C175" s="395"/>
      <c r="D175" s="466" t="s">
        <v>77</v>
      </c>
      <c r="E175" s="143">
        <v>7605.93</v>
      </c>
      <c r="F175" s="143">
        <v>9910</v>
      </c>
      <c r="G175" s="143">
        <v>9269.9500000000007</v>
      </c>
      <c r="H175" s="448"/>
      <c r="I175" s="457"/>
      <c r="J175" s="481"/>
      <c r="K175" s="481"/>
      <c r="L175" s="481"/>
      <c r="M175" s="481"/>
      <c r="N175" s="481"/>
      <c r="O175" s="481"/>
      <c r="P175" s="481"/>
      <c r="Q175" s="481"/>
    </row>
    <row r="176" spans="1:17" s="482" customFormat="1" ht="13.9" customHeight="1" x14ac:dyDescent="0.2">
      <c r="A176" s="395"/>
      <c r="B176" s="399">
        <v>324</v>
      </c>
      <c r="C176" s="395"/>
      <c r="D176" s="468" t="s">
        <v>245</v>
      </c>
      <c r="E176" s="143">
        <f>E177</f>
        <v>9726.2999999999993</v>
      </c>
      <c r="F176" s="143">
        <f>F177</f>
        <v>11500</v>
      </c>
      <c r="G176" s="143">
        <f>G177</f>
        <v>11644.73</v>
      </c>
      <c r="H176" s="448"/>
      <c r="I176" s="457"/>
      <c r="J176" s="481"/>
      <c r="K176" s="481"/>
      <c r="L176" s="481"/>
      <c r="M176" s="481"/>
      <c r="N176" s="481"/>
      <c r="O176" s="481"/>
      <c r="P176" s="481"/>
      <c r="Q176" s="481"/>
    </row>
    <row r="177" spans="1:17" s="482" customFormat="1" ht="13.9" customHeight="1" x14ac:dyDescent="0.2">
      <c r="A177" s="395"/>
      <c r="B177" s="400">
        <v>3241</v>
      </c>
      <c r="C177" s="395"/>
      <c r="D177" s="466" t="s">
        <v>245</v>
      </c>
      <c r="E177" s="143">
        <v>9726.2999999999993</v>
      </c>
      <c r="F177" s="143">
        <v>11500</v>
      </c>
      <c r="G177" s="143">
        <v>11644.73</v>
      </c>
      <c r="H177" s="448"/>
      <c r="I177" s="457"/>
      <c r="J177" s="481"/>
      <c r="K177" s="481"/>
      <c r="L177" s="481"/>
      <c r="M177" s="481"/>
      <c r="N177" s="481"/>
      <c r="O177" s="481"/>
      <c r="P177" s="481"/>
      <c r="Q177" s="481"/>
    </row>
    <row r="178" spans="1:17" s="482" customFormat="1" ht="13.9" customHeight="1" x14ac:dyDescent="0.2">
      <c r="A178" s="395"/>
      <c r="B178" s="399">
        <v>329</v>
      </c>
      <c r="C178" s="395"/>
      <c r="D178" s="468" t="s">
        <v>187</v>
      </c>
      <c r="E178" s="143">
        <f>SUM(E179,E180)</f>
        <v>2451.04</v>
      </c>
      <c r="F178" s="143">
        <f>SUM(F179,F180)</f>
        <v>932</v>
      </c>
      <c r="G178" s="143">
        <f>SUM(G179,G180)</f>
        <v>932</v>
      </c>
      <c r="H178" s="448"/>
      <c r="I178" s="457"/>
      <c r="J178" s="481"/>
      <c r="K178" s="481"/>
      <c r="L178" s="481"/>
      <c r="M178" s="481"/>
      <c r="N178" s="481"/>
      <c r="O178" s="481"/>
      <c r="P178" s="481"/>
      <c r="Q178" s="481"/>
    </row>
    <row r="179" spans="1:17" s="482" customFormat="1" ht="13.9" customHeight="1" x14ac:dyDescent="0.2">
      <c r="A179" s="395"/>
      <c r="B179" s="400">
        <v>3292</v>
      </c>
      <c r="C179" s="395"/>
      <c r="D179" s="466" t="s">
        <v>146</v>
      </c>
      <c r="E179" s="143">
        <v>2451.04</v>
      </c>
      <c r="F179" s="143">
        <v>932</v>
      </c>
      <c r="G179" s="143">
        <v>932</v>
      </c>
      <c r="H179" s="448"/>
      <c r="I179" s="457"/>
      <c r="J179" s="481"/>
      <c r="K179" s="481"/>
      <c r="L179" s="481"/>
      <c r="M179" s="481"/>
      <c r="N179" s="481"/>
      <c r="O179" s="481"/>
      <c r="P179" s="481"/>
      <c r="Q179" s="481"/>
    </row>
    <row r="180" spans="1:17" s="482" customFormat="1" ht="13.9" customHeight="1" x14ac:dyDescent="0.2">
      <c r="A180" s="395"/>
      <c r="B180" s="400">
        <v>3299</v>
      </c>
      <c r="C180" s="395"/>
      <c r="D180" s="466" t="s">
        <v>232</v>
      </c>
      <c r="E180" s="143"/>
      <c r="F180" s="143"/>
      <c r="G180" s="143"/>
      <c r="H180" s="448"/>
      <c r="I180" s="457"/>
      <c r="J180" s="481"/>
      <c r="K180" s="481"/>
      <c r="L180" s="481"/>
      <c r="M180" s="481"/>
      <c r="N180" s="481"/>
      <c r="O180" s="481"/>
      <c r="P180" s="481"/>
      <c r="Q180" s="481"/>
    </row>
    <row r="181" spans="1:17" s="482" customFormat="1" ht="13.9" customHeight="1" x14ac:dyDescent="0.2">
      <c r="A181" s="395"/>
      <c r="B181" s="399">
        <v>42</v>
      </c>
      <c r="C181" s="395"/>
      <c r="D181" s="468" t="s">
        <v>241</v>
      </c>
      <c r="E181" s="388">
        <f>SUM(E182,E185)</f>
        <v>0</v>
      </c>
      <c r="F181" s="143">
        <f>SUM(F182,F185)</f>
        <v>1500</v>
      </c>
      <c r="G181" s="143">
        <f>SUM(G182,G185)</f>
        <v>1500</v>
      </c>
      <c r="H181" s="448"/>
      <c r="I181" s="457"/>
      <c r="J181" s="481"/>
      <c r="K181" s="481"/>
      <c r="L181" s="481"/>
      <c r="M181" s="481"/>
      <c r="N181" s="481"/>
      <c r="O181" s="481"/>
      <c r="P181" s="481"/>
      <c r="Q181" s="481"/>
    </row>
    <row r="182" spans="1:17" s="482" customFormat="1" ht="13.9" customHeight="1" x14ac:dyDescent="0.2">
      <c r="A182" s="395"/>
      <c r="B182" s="399">
        <v>422</v>
      </c>
      <c r="C182" s="395"/>
      <c r="D182" s="468" t="s">
        <v>246</v>
      </c>
      <c r="E182" s="143">
        <f>SUM(E183,E184)</f>
        <v>0</v>
      </c>
      <c r="F182" s="143">
        <v>1500</v>
      </c>
      <c r="G182" s="143">
        <f>SUM(G183,G184)</f>
        <v>1500</v>
      </c>
      <c r="H182" s="448"/>
      <c r="I182" s="457"/>
      <c r="J182" s="481"/>
      <c r="K182" s="481"/>
      <c r="L182" s="481"/>
      <c r="M182" s="481"/>
      <c r="N182" s="481"/>
      <c r="O182" s="481"/>
      <c r="P182" s="481"/>
      <c r="Q182" s="481"/>
    </row>
    <row r="183" spans="1:17" s="482" customFormat="1" ht="13.9" customHeight="1" x14ac:dyDescent="0.2">
      <c r="A183" s="395"/>
      <c r="B183" s="400">
        <v>4221</v>
      </c>
      <c r="C183" s="395"/>
      <c r="D183" s="466" t="s">
        <v>247</v>
      </c>
      <c r="E183" s="143"/>
      <c r="F183" s="143">
        <v>1500</v>
      </c>
      <c r="G183" s="143">
        <v>1500</v>
      </c>
      <c r="H183" s="448"/>
      <c r="I183" s="457"/>
      <c r="J183" s="481"/>
      <c r="K183" s="481"/>
      <c r="L183" s="481"/>
      <c r="M183" s="481"/>
      <c r="N183" s="481"/>
      <c r="O183" s="481"/>
      <c r="P183" s="481"/>
      <c r="Q183" s="481"/>
    </row>
    <row r="184" spans="1:17" s="482" customFormat="1" ht="13.9" customHeight="1" x14ac:dyDescent="0.2">
      <c r="A184" s="395"/>
      <c r="B184" s="400">
        <v>4227</v>
      </c>
      <c r="C184" s="395"/>
      <c r="D184" s="466" t="s">
        <v>214</v>
      </c>
      <c r="E184" s="143"/>
      <c r="F184" s="143"/>
      <c r="G184" s="143"/>
      <c r="H184" s="448"/>
      <c r="I184" s="457"/>
      <c r="J184" s="481"/>
      <c r="K184" s="481"/>
      <c r="L184" s="481"/>
      <c r="M184" s="481"/>
      <c r="N184" s="481"/>
      <c r="O184" s="481"/>
      <c r="P184" s="481"/>
      <c r="Q184" s="481"/>
    </row>
    <row r="185" spans="1:17" s="482" customFormat="1" ht="13.9" customHeight="1" x14ac:dyDescent="0.2">
      <c r="A185" s="395"/>
      <c r="B185" s="399">
        <v>424</v>
      </c>
      <c r="C185" s="395"/>
      <c r="D185" s="468" t="s">
        <v>216</v>
      </c>
      <c r="E185" s="143">
        <f>E186</f>
        <v>0</v>
      </c>
      <c r="F185" s="143">
        <f>F186</f>
        <v>0</v>
      </c>
      <c r="G185" s="143">
        <f>G186</f>
        <v>0</v>
      </c>
      <c r="H185" s="448"/>
      <c r="I185" s="457"/>
      <c r="J185" s="481"/>
      <c r="K185" s="481"/>
      <c r="L185" s="481"/>
      <c r="M185" s="481"/>
      <c r="N185" s="481"/>
      <c r="O185" s="481"/>
      <c r="P185" s="481"/>
      <c r="Q185" s="481"/>
    </row>
    <row r="186" spans="1:17" s="482" customFormat="1" ht="13.9" customHeight="1" x14ac:dyDescent="0.2">
      <c r="A186" s="395"/>
      <c r="B186" s="400">
        <v>4242</v>
      </c>
      <c r="C186" s="395"/>
      <c r="D186" s="466" t="s">
        <v>218</v>
      </c>
      <c r="E186" s="143"/>
      <c r="F186" s="143"/>
      <c r="G186" s="143"/>
      <c r="H186" s="448"/>
      <c r="I186" s="457"/>
      <c r="J186" s="481"/>
      <c r="K186" s="481"/>
      <c r="L186" s="481"/>
      <c r="M186" s="481"/>
      <c r="N186" s="481"/>
      <c r="O186" s="481"/>
      <c r="P186" s="481"/>
      <c r="Q186" s="481"/>
    </row>
    <row r="187" spans="1:17" s="482" customFormat="1" ht="13.9" customHeight="1" x14ac:dyDescent="0.2">
      <c r="A187" s="47"/>
      <c r="B187" s="48">
        <v>53</v>
      </c>
      <c r="C187" s="49"/>
      <c r="D187" s="50" t="s">
        <v>263</v>
      </c>
      <c r="E187" s="81">
        <f>SUM(E162,E181)</f>
        <v>71723.719999999987</v>
      </c>
      <c r="F187" s="81">
        <f>SUM(F162,F181)</f>
        <v>49360</v>
      </c>
      <c r="G187" s="81">
        <f>SUM(G162,G181)</f>
        <v>49174.710000000006</v>
      </c>
      <c r="H187" s="96">
        <f>SUM(G187/E187*100)</f>
        <v>68.561293251381855</v>
      </c>
      <c r="I187" s="96">
        <f>SUM(G187/F187*100)</f>
        <v>99.624615072933565</v>
      </c>
      <c r="J187" s="481"/>
      <c r="K187" s="481"/>
      <c r="L187" s="481"/>
      <c r="M187" s="481"/>
      <c r="N187" s="481"/>
      <c r="O187" s="481"/>
      <c r="P187" s="481"/>
      <c r="Q187" s="481"/>
    </row>
    <row r="188" spans="1:17" s="482" customFormat="1" ht="13.9" customHeight="1" x14ac:dyDescent="0.2">
      <c r="A188" s="47"/>
      <c r="B188" s="48"/>
      <c r="C188" s="49"/>
      <c r="D188" s="529"/>
      <c r="E188" s="81"/>
      <c r="F188" s="81"/>
      <c r="G188" s="81"/>
      <c r="H188" s="96"/>
      <c r="I188" s="96"/>
      <c r="J188" s="481"/>
      <c r="K188" s="481"/>
      <c r="L188" s="481"/>
      <c r="M188" s="481"/>
      <c r="N188" s="481"/>
      <c r="O188" s="481"/>
      <c r="P188" s="481"/>
      <c r="Q188" s="481"/>
    </row>
    <row r="189" spans="1:17" s="54" customFormat="1" ht="13.9" customHeight="1" x14ac:dyDescent="0.2">
      <c r="A189" s="395"/>
      <c r="B189" s="399">
        <v>32</v>
      </c>
      <c r="C189" s="395"/>
      <c r="D189" s="468" t="s">
        <v>16</v>
      </c>
      <c r="E189" s="143">
        <v>0</v>
      </c>
      <c r="F189" s="143">
        <f>F190</f>
        <v>6000</v>
      </c>
      <c r="G189" s="143">
        <v>0</v>
      </c>
      <c r="H189" s="448"/>
      <c r="I189" s="457"/>
      <c r="J189" s="53"/>
      <c r="K189" s="53"/>
      <c r="L189" s="53"/>
      <c r="M189" s="53"/>
      <c r="N189" s="53"/>
      <c r="O189" s="53"/>
      <c r="P189" s="53"/>
      <c r="Q189" s="53"/>
    </row>
    <row r="190" spans="1:17" s="54" customFormat="1" ht="13.9" customHeight="1" x14ac:dyDescent="0.2">
      <c r="A190" s="395"/>
      <c r="B190" s="400">
        <v>323</v>
      </c>
      <c r="C190" s="395"/>
      <c r="D190" s="466" t="s">
        <v>63</v>
      </c>
      <c r="E190" s="143"/>
      <c r="F190" s="143">
        <f>F191</f>
        <v>6000</v>
      </c>
      <c r="G190" s="143"/>
      <c r="H190" s="448"/>
      <c r="I190" s="457"/>
      <c r="J190" s="53"/>
      <c r="K190" s="53"/>
      <c r="L190" s="53"/>
      <c r="M190" s="53"/>
      <c r="N190" s="53"/>
      <c r="O190" s="53"/>
      <c r="P190" s="53"/>
      <c r="Q190" s="53"/>
    </row>
    <row r="191" spans="1:17" s="482" customFormat="1" ht="13.9" customHeight="1" x14ac:dyDescent="0.2">
      <c r="A191" s="395"/>
      <c r="B191" s="400">
        <v>3239</v>
      </c>
      <c r="C191" s="395"/>
      <c r="D191" s="466" t="s">
        <v>77</v>
      </c>
      <c r="E191" s="143"/>
      <c r="F191" s="143">
        <v>6000</v>
      </c>
      <c r="G191" s="143"/>
      <c r="H191" s="448"/>
      <c r="I191" s="457"/>
      <c r="J191" s="481"/>
      <c r="K191" s="481"/>
      <c r="L191" s="481"/>
      <c r="M191" s="481"/>
      <c r="N191" s="481"/>
      <c r="O191" s="481"/>
      <c r="P191" s="481"/>
      <c r="Q191" s="481"/>
    </row>
    <row r="192" spans="1:17" s="482" customFormat="1" ht="13.9" customHeight="1" x14ac:dyDescent="0.2">
      <c r="A192" s="47"/>
      <c r="B192" s="48">
        <v>54</v>
      </c>
      <c r="C192" s="49"/>
      <c r="D192" s="529" t="s">
        <v>264</v>
      </c>
      <c r="E192" s="81"/>
      <c r="F192" s="81">
        <f>F189</f>
        <v>6000</v>
      </c>
      <c r="G192" s="81"/>
      <c r="H192" s="96"/>
      <c r="I192" s="96"/>
      <c r="J192" s="481"/>
      <c r="K192" s="481"/>
      <c r="L192" s="481"/>
      <c r="M192" s="481"/>
      <c r="N192" s="481"/>
      <c r="O192" s="481"/>
      <c r="P192" s="481"/>
      <c r="Q192" s="481"/>
    </row>
    <row r="193" spans="1:17" s="482" customFormat="1" ht="13.9" customHeight="1" x14ac:dyDescent="0.2">
      <c r="A193" s="395"/>
      <c r="B193" s="400"/>
      <c r="C193" s="395">
        <v>42</v>
      </c>
      <c r="D193" s="466" t="s">
        <v>246</v>
      </c>
      <c r="E193" s="143"/>
      <c r="F193" s="143">
        <v>5000</v>
      </c>
      <c r="G193" s="143">
        <v>5000</v>
      </c>
      <c r="H193" s="448"/>
      <c r="I193" s="457"/>
      <c r="J193" s="481"/>
      <c r="K193" s="481"/>
      <c r="L193" s="481"/>
      <c r="M193" s="481"/>
      <c r="N193" s="481"/>
      <c r="O193" s="481"/>
      <c r="P193" s="481"/>
      <c r="Q193" s="481"/>
    </row>
    <row r="194" spans="1:17" s="482" customFormat="1" ht="13.9" customHeight="1" x14ac:dyDescent="0.2">
      <c r="A194" s="47"/>
      <c r="B194" s="48"/>
      <c r="C194" s="49" t="s">
        <v>56</v>
      </c>
      <c r="D194" s="50" t="s">
        <v>53</v>
      </c>
      <c r="E194" s="81"/>
      <c r="F194" s="81">
        <f>F193</f>
        <v>5000</v>
      </c>
      <c r="G194" s="81">
        <f>G193</f>
        <v>5000</v>
      </c>
      <c r="H194" s="96" t="e">
        <f t="shared" si="10"/>
        <v>#DIV/0!</v>
      </c>
      <c r="I194" s="96">
        <f t="shared" si="11"/>
        <v>100</v>
      </c>
      <c r="J194" s="481"/>
      <c r="K194" s="481"/>
      <c r="L194" s="481"/>
      <c r="M194" s="481"/>
      <c r="N194" s="481"/>
      <c r="O194" s="481"/>
      <c r="P194" s="481"/>
      <c r="Q194" s="481"/>
    </row>
    <row r="195" spans="1:17" s="482" customFormat="1" ht="13.9" customHeight="1" x14ac:dyDescent="0.2">
      <c r="A195" s="34"/>
      <c r="B195" s="32" t="s">
        <v>220</v>
      </c>
      <c r="C195" s="34"/>
      <c r="D195" s="2" t="s">
        <v>16</v>
      </c>
      <c r="E195" s="137">
        <f>SUM(E196)</f>
        <v>0</v>
      </c>
      <c r="F195" s="137">
        <f>F196</f>
        <v>21550</v>
      </c>
      <c r="G195" s="79">
        <f>SUM(G196)</f>
        <v>17838.919999999998</v>
      </c>
      <c r="H195" s="94" t="e">
        <f t="shared" ref="H195:H199" si="14">SUM(G195/E195*100)</f>
        <v>#DIV/0!</v>
      </c>
      <c r="I195" s="94">
        <f t="shared" ref="I195:I199" si="15">SUM(G195/F195*100)</f>
        <v>82.779211136890936</v>
      </c>
      <c r="J195" s="481"/>
      <c r="K195" s="481"/>
      <c r="L195" s="481"/>
      <c r="M195" s="481"/>
      <c r="N195" s="481"/>
      <c r="O195" s="481"/>
      <c r="P195" s="481"/>
      <c r="Q195" s="481"/>
    </row>
    <row r="196" spans="1:17" s="54" customFormat="1" ht="13.9" customHeight="1" x14ac:dyDescent="0.2">
      <c r="A196" s="39"/>
      <c r="B196" s="40" t="s">
        <v>160</v>
      </c>
      <c r="C196" s="67"/>
      <c r="D196" s="37" t="s">
        <v>63</v>
      </c>
      <c r="E196" s="126">
        <f>SUM(E197)</f>
        <v>0</v>
      </c>
      <c r="F196" s="126">
        <f>F197</f>
        <v>21550</v>
      </c>
      <c r="G196" s="75">
        <f>SUM(G197)</f>
        <v>17838.919999999998</v>
      </c>
      <c r="H196" s="98" t="e">
        <f t="shared" si="14"/>
        <v>#DIV/0!</v>
      </c>
      <c r="I196" s="98"/>
      <c r="J196" s="53"/>
      <c r="K196" s="53"/>
      <c r="L196" s="53"/>
      <c r="M196" s="53"/>
      <c r="N196" s="53"/>
      <c r="O196" s="53"/>
      <c r="P196" s="53"/>
      <c r="Q196" s="53"/>
    </row>
    <row r="197" spans="1:17" s="59" customFormat="1" x14ac:dyDescent="0.2">
      <c r="A197" s="36"/>
      <c r="B197" s="45" t="s">
        <v>160</v>
      </c>
      <c r="C197" s="60"/>
      <c r="D197" s="38" t="s">
        <v>63</v>
      </c>
      <c r="E197" s="128">
        <v>0</v>
      </c>
      <c r="F197" s="128">
        <v>21550</v>
      </c>
      <c r="G197" s="76">
        <v>17838.919999999998</v>
      </c>
      <c r="H197" s="123" t="e">
        <f t="shared" si="14"/>
        <v>#DIV/0!</v>
      </c>
      <c r="I197" s="97"/>
      <c r="J197" s="58"/>
      <c r="K197" s="58"/>
      <c r="L197" s="58"/>
      <c r="M197" s="58"/>
      <c r="N197" s="58"/>
      <c r="O197" s="58"/>
      <c r="P197" s="58"/>
      <c r="Q197" s="58"/>
    </row>
    <row r="198" spans="1:17" s="66" customFormat="1" x14ac:dyDescent="0.2">
      <c r="A198" s="47"/>
      <c r="B198" s="48"/>
      <c r="C198" s="49" t="s">
        <v>55</v>
      </c>
      <c r="D198" s="50" t="s">
        <v>120</v>
      </c>
      <c r="E198" s="81">
        <f>SUM(E195)</f>
        <v>0</v>
      </c>
      <c r="F198" s="81">
        <f>SUM(F195)</f>
        <v>21550</v>
      </c>
      <c r="G198" s="81">
        <f>SUM(G195)</f>
        <v>17838.919999999998</v>
      </c>
      <c r="H198" s="96" t="e">
        <f t="shared" si="14"/>
        <v>#DIV/0!</v>
      </c>
      <c r="I198" s="96">
        <f t="shared" si="15"/>
        <v>82.779211136890936</v>
      </c>
      <c r="J198" s="65"/>
      <c r="K198" s="65"/>
      <c r="L198" s="65"/>
      <c r="M198" s="65"/>
      <c r="N198" s="65"/>
      <c r="O198" s="65"/>
      <c r="P198" s="65"/>
      <c r="Q198" s="65"/>
    </row>
    <row r="199" spans="1:17" s="52" customFormat="1" ht="18" customHeight="1" x14ac:dyDescent="0.2">
      <c r="A199" s="576" t="s">
        <v>22</v>
      </c>
      <c r="B199" s="576"/>
      <c r="C199" s="576"/>
      <c r="D199" s="576"/>
      <c r="E199" s="522">
        <f>SUM(E100,E133,E161,E187)</f>
        <v>533760.43000000005</v>
      </c>
      <c r="F199" s="522">
        <f>SUM(F100,F133,F161,F187,F192,F194,F198)</f>
        <v>649820</v>
      </c>
      <c r="G199" s="522">
        <f>SUM(G100,G133,G157,G161,G187,G192,G194,G198)</f>
        <v>646108.92000000004</v>
      </c>
      <c r="H199" s="523">
        <f t="shared" si="14"/>
        <v>121.04848611576546</v>
      </c>
      <c r="I199" s="523">
        <f t="shared" si="15"/>
        <v>99.42890646640609</v>
      </c>
      <c r="J199" s="51"/>
      <c r="K199" s="51"/>
      <c r="L199" s="51"/>
      <c r="M199" s="51"/>
      <c r="N199" s="51"/>
      <c r="O199" s="51"/>
      <c r="P199" s="51"/>
      <c r="Q199" s="51"/>
    </row>
    <row r="201" spans="1:17" x14ac:dyDescent="0.2">
      <c r="D201" s="51" t="s">
        <v>288</v>
      </c>
    </row>
    <row r="202" spans="1:17" s="61" customFormat="1" x14ac:dyDescent="0.2">
      <c r="A202" s="51"/>
      <c r="B202" s="51"/>
      <c r="C202" s="51"/>
      <c r="D202" s="51" t="s">
        <v>289</v>
      </c>
      <c r="E202" s="138"/>
      <c r="F202" s="83"/>
      <c r="G202" s="83"/>
      <c r="H202" s="83"/>
      <c r="I202" s="83"/>
    </row>
    <row r="205" spans="1:17" x14ac:dyDescent="0.2">
      <c r="A205" s="525"/>
      <c r="B205" s="525"/>
      <c r="C205" s="525"/>
      <c r="D205" s="525"/>
      <c r="E205" s="526"/>
      <c r="F205" s="540"/>
      <c r="G205" s="527"/>
      <c r="H205" s="527"/>
      <c r="I205" s="527"/>
    </row>
    <row r="206" spans="1:17" x14ac:dyDescent="0.2">
      <c r="A206" s="525"/>
      <c r="B206" s="525"/>
      <c r="C206" s="525"/>
      <c r="D206" s="525"/>
      <c r="E206" s="526"/>
      <c r="F206" s="540"/>
      <c r="G206" s="527"/>
      <c r="H206" s="527"/>
      <c r="I206" s="527"/>
    </row>
    <row r="207" spans="1:17" x14ac:dyDescent="0.2">
      <c r="A207" s="525"/>
      <c r="B207" s="525"/>
      <c r="C207" s="525"/>
      <c r="D207" s="525"/>
      <c r="E207" s="526"/>
      <c r="F207" s="540"/>
      <c r="G207" s="527"/>
      <c r="H207" s="527"/>
      <c r="I207" s="527"/>
      <c r="J207" s="524"/>
    </row>
    <row r="208" spans="1:17" x14ac:dyDescent="0.2">
      <c r="J208" s="524"/>
    </row>
    <row r="209" spans="1:10" x14ac:dyDescent="0.2">
      <c r="J209" s="524"/>
    </row>
    <row r="210" spans="1:10" x14ac:dyDescent="0.25">
      <c r="A210" s="218"/>
      <c r="B210" s="219"/>
      <c r="C210" s="220"/>
      <c r="D210" s="206"/>
      <c r="E210" s="221"/>
      <c r="F210" s="541"/>
      <c r="G210" s="222"/>
    </row>
    <row r="211" spans="1:10" x14ac:dyDescent="0.25">
      <c r="A211" s="218"/>
      <c r="B211" s="219"/>
      <c r="C211" s="220"/>
      <c r="D211" s="206"/>
      <c r="E211" s="221"/>
      <c r="F211" s="541"/>
      <c r="G211" s="222"/>
    </row>
    <row r="212" spans="1:10" x14ac:dyDescent="0.25">
      <c r="A212" s="218"/>
      <c r="B212" s="219"/>
      <c r="C212" s="220"/>
      <c r="D212" s="206"/>
      <c r="E212" s="221"/>
      <c r="F212" s="541"/>
      <c r="G212" s="222"/>
    </row>
    <row r="213" spans="1:10" x14ac:dyDescent="0.25">
      <c r="A213" s="218"/>
      <c r="B213" s="219"/>
      <c r="C213" s="220"/>
      <c r="D213" s="206"/>
      <c r="E213" s="221"/>
      <c r="F213" s="541"/>
      <c r="G213" s="222"/>
    </row>
    <row r="214" spans="1:10" x14ac:dyDescent="0.25">
      <c r="A214" s="207"/>
      <c r="B214" s="223"/>
      <c r="C214" s="224"/>
      <c r="D214" s="207"/>
      <c r="E214"/>
      <c r="F214" s="541"/>
      <c r="G214"/>
    </row>
    <row r="215" spans="1:10" x14ac:dyDescent="0.25">
      <c r="A215" s="218"/>
      <c r="B215" s="223"/>
      <c r="C215" s="224"/>
      <c r="D215" s="207"/>
      <c r="E215"/>
      <c r="F215" s="541"/>
      <c r="G215"/>
    </row>
    <row r="216" spans="1:10" x14ac:dyDescent="0.25">
      <c r="A216" s="218"/>
      <c r="B216" s="223"/>
      <c r="C216" s="224"/>
      <c r="D216" s="207"/>
      <c r="E216"/>
      <c r="F216" s="541"/>
      <c r="G216"/>
    </row>
    <row r="217" spans="1:10" x14ac:dyDescent="0.25">
      <c r="A217" s="218"/>
      <c r="B217" s="223"/>
      <c r="C217" s="224"/>
      <c r="D217" s="207"/>
      <c r="E217"/>
      <c r="F217" s="541"/>
      <c r="G217"/>
    </row>
    <row r="218" spans="1:10" x14ac:dyDescent="0.2">
      <c r="A218"/>
      <c r="B218" s="225"/>
      <c r="C218" s="167"/>
      <c r="D218"/>
      <c r="E218"/>
      <c r="F218" s="542"/>
      <c r="G218"/>
    </row>
    <row r="219" spans="1:10" x14ac:dyDescent="0.25">
      <c r="A219" s="206"/>
      <c r="B219" s="219"/>
      <c r="C219" s="220"/>
      <c r="D219" s="206"/>
      <c r="E219" s="222"/>
      <c r="F219" s="543"/>
      <c r="G219"/>
    </row>
    <row r="220" spans="1:10" x14ac:dyDescent="0.25">
      <c r="A220" s="206"/>
      <c r="B220" s="219"/>
      <c r="C220" s="220"/>
      <c r="D220" s="206"/>
      <c r="E220" s="222"/>
      <c r="F220" s="543"/>
      <c r="G220"/>
    </row>
    <row r="221" spans="1:10" x14ac:dyDescent="0.25">
      <c r="A221" s="363"/>
      <c r="B221" s="206"/>
      <c r="C221" s="220"/>
      <c r="D221" s="206"/>
      <c r="E221" s="222"/>
      <c r="F221" s="222"/>
      <c r="G221"/>
    </row>
    <row r="222" spans="1:10" x14ac:dyDescent="0.25">
      <c r="A222" s="222"/>
      <c r="B222" s="226"/>
      <c r="C222" s="221"/>
      <c r="D222" s="222"/>
      <c r="E222" s="222"/>
      <c r="F222" s="222"/>
      <c r="G222"/>
    </row>
    <row r="223" spans="1:10" x14ac:dyDescent="0.25">
      <c r="A223" s="222"/>
      <c r="B223" s="226"/>
      <c r="C223" s="221"/>
      <c r="D223" s="222"/>
      <c r="E223" s="222"/>
      <c r="F223" s="222"/>
      <c r="G223"/>
    </row>
    <row r="224" spans="1:10" x14ac:dyDescent="0.25">
      <c r="A224" s="586"/>
      <c r="B224" s="587"/>
      <c r="C224" s="221"/>
      <c r="D224" s="222"/>
      <c r="E224" s="222"/>
      <c r="F224" s="222"/>
      <c r="G224"/>
    </row>
    <row r="225" spans="1:8" x14ac:dyDescent="0.25">
      <c r="A225" s="218"/>
      <c r="B225" s="219"/>
      <c r="C225" s="220"/>
      <c r="D225" s="206"/>
      <c r="E225" s="221"/>
      <c r="F225" s="221"/>
      <c r="G225"/>
    </row>
    <row r="226" spans="1:8" x14ac:dyDescent="0.25">
      <c r="A226" s="574"/>
      <c r="B226" s="575"/>
      <c r="C226" s="220"/>
      <c r="D226" s="206"/>
      <c r="E226" s="221"/>
      <c r="F226" s="221"/>
      <c r="G226"/>
    </row>
    <row r="227" spans="1:8" x14ac:dyDescent="0.25">
      <c r="A227" s="227"/>
      <c r="B227" s="228"/>
      <c r="C227" s="220"/>
      <c r="D227" s="206"/>
      <c r="E227" s="221"/>
      <c r="F227" s="221"/>
      <c r="G227"/>
    </row>
    <row r="228" spans="1:8" x14ac:dyDescent="0.25">
      <c r="A228" s="206"/>
      <c r="B228" s="219"/>
      <c r="C228" s="220"/>
      <c r="D228" s="206"/>
      <c r="E228" s="222"/>
      <c r="F228" s="222"/>
      <c r="G228"/>
    </row>
    <row r="229" spans="1:8" x14ac:dyDescent="0.25">
      <c r="A229" s="206"/>
      <c r="B229" s="219"/>
      <c r="C229" s="220"/>
      <c r="D229" s="206"/>
      <c r="E229" s="222"/>
      <c r="F229" s="222"/>
      <c r="G229"/>
    </row>
    <row r="230" spans="1:8" x14ac:dyDescent="0.25">
      <c r="A230" s="206"/>
      <c r="B230" s="219"/>
      <c r="C230" s="220"/>
      <c r="D230" s="229"/>
      <c r="E230" s="206"/>
      <c r="F230" s="206"/>
      <c r="G230" s="230"/>
      <c r="H230" s="231"/>
    </row>
    <row r="231" spans="1:8" x14ac:dyDescent="0.25">
      <c r="A231" s="206"/>
      <c r="B231" s="219"/>
      <c r="C231" s="220"/>
      <c r="D231" s="206"/>
      <c r="E231" s="206"/>
      <c r="F231" s="206"/>
      <c r="G231" s="230"/>
      <c r="H231" s="231"/>
    </row>
    <row r="232" spans="1:8" x14ac:dyDescent="0.25">
      <c r="A232" s="206"/>
      <c r="B232" s="219"/>
      <c r="C232" s="220"/>
      <c r="D232" s="206"/>
      <c r="E232" s="206"/>
      <c r="F232" s="206"/>
      <c r="G232" s="230"/>
      <c r="H232" s="231"/>
    </row>
    <row r="233" spans="1:8" x14ac:dyDescent="0.25">
      <c r="A233" s="206"/>
      <c r="B233" s="219"/>
      <c r="C233" s="220"/>
      <c r="D233" s="206"/>
      <c r="E233" s="206"/>
      <c r="F233" s="206"/>
      <c r="G233" s="230"/>
      <c r="H233" s="231"/>
    </row>
  </sheetData>
  <protectedRanges>
    <protectedRange algorithmName="SHA-512" hashValue="R8frfBQ/MhInQYm+jLEgMwgPwCkrGPIUaxyIFLRSCn/+fIsUU6bmJDax/r7gTh2PEAEvgODYwg0rRRjqSM/oww==" saltValue="tbZzHO5lCNHCDH5y3XGZag==" spinCount="100000" sqref="D11" name="Range1"/>
    <protectedRange algorithmName="SHA-512" hashValue="R8frfBQ/MhInQYm+jLEgMwgPwCkrGPIUaxyIFLRSCn/+fIsUU6bmJDax/r7gTh2PEAEvgODYwg0rRRjqSM/oww==" saltValue="tbZzHO5lCNHCDH5y3XGZag==" spinCount="100000" sqref="D21" name="Range1_2"/>
    <protectedRange algorithmName="SHA-512" hashValue="R8frfBQ/MhInQYm+jLEgMwgPwCkrGPIUaxyIFLRSCn/+fIsUU6bmJDax/r7gTh2PEAEvgODYwg0rRRjqSM/oww==" saltValue="tbZzHO5lCNHCDH5y3XGZag==" spinCount="100000" sqref="D19:D20" name="Range1_3"/>
    <protectedRange algorithmName="SHA-512" hashValue="R8frfBQ/MhInQYm+jLEgMwgPwCkrGPIUaxyIFLRSCn/+fIsUU6bmJDax/r7gTh2PEAEvgODYwg0rRRjqSM/oww==" saltValue="tbZzHO5lCNHCDH5y3XGZag==" spinCount="100000" sqref="E56" name="Range1_1"/>
    <protectedRange algorithmName="SHA-512" hashValue="R8frfBQ/MhInQYm+jLEgMwgPwCkrGPIUaxyIFLRSCn/+fIsUU6bmJDax/r7gTh2PEAEvgODYwg0rRRjqSM/oww==" saltValue="tbZzHO5lCNHCDH5y3XGZag==" spinCount="100000" sqref="E58" name="Range1_4"/>
    <protectedRange algorithmName="SHA-512" hashValue="R8frfBQ/MhInQYm+jLEgMwgPwCkrGPIUaxyIFLRSCn/+fIsUU6bmJDax/r7gTh2PEAEvgODYwg0rRRjqSM/oww==" saltValue="tbZzHO5lCNHCDH5y3XGZag==" spinCount="100000" sqref="E60" name="Range1_5"/>
    <protectedRange algorithmName="SHA-512" hashValue="R8frfBQ/MhInQYm+jLEgMwgPwCkrGPIUaxyIFLRSCn/+fIsUU6bmJDax/r7gTh2PEAEvgODYwg0rRRjqSM/oww==" saltValue="tbZzHO5lCNHCDH5y3XGZag==" spinCount="100000" sqref="E64" name="Range1_6"/>
    <protectedRange algorithmName="SHA-512" hashValue="R8frfBQ/MhInQYm+jLEgMwgPwCkrGPIUaxyIFLRSCn/+fIsUU6bmJDax/r7gTh2PEAEvgODYwg0rRRjqSM/oww==" saltValue="tbZzHO5lCNHCDH5y3XGZag==" spinCount="100000" sqref="E65" name="Range1_7"/>
    <protectedRange algorithmName="SHA-512" hashValue="R8frfBQ/MhInQYm+jLEgMwgPwCkrGPIUaxyIFLRSCn/+fIsUU6bmJDax/r7gTh2PEAEvgODYwg0rRRjqSM/oww==" saltValue="tbZzHO5lCNHCDH5y3XGZag==" spinCount="100000" sqref="E66" name="Range1_8"/>
    <protectedRange algorithmName="SHA-512" hashValue="R8frfBQ/MhInQYm+jLEgMwgPwCkrGPIUaxyIFLRSCn/+fIsUU6bmJDax/r7gTh2PEAEvgODYwg0rRRjqSM/oww==" saltValue="tbZzHO5lCNHCDH5y3XGZag==" spinCount="100000" sqref="E68:E69" name="Range1_9"/>
    <protectedRange algorithmName="SHA-512" hashValue="R8frfBQ/MhInQYm+jLEgMwgPwCkrGPIUaxyIFLRSCn/+fIsUU6bmJDax/r7gTh2PEAEvgODYwg0rRRjqSM/oww==" saltValue="tbZzHO5lCNHCDH5y3XGZag==" spinCount="100000" sqref="E70" name="Range1_11"/>
    <protectedRange algorithmName="SHA-512" hashValue="R8frfBQ/MhInQYm+jLEgMwgPwCkrGPIUaxyIFLRSCn/+fIsUU6bmJDax/r7gTh2PEAEvgODYwg0rRRjqSM/oww==" saltValue="tbZzHO5lCNHCDH5y3XGZag==" spinCount="100000" sqref="E71:E72" name="Range1_12"/>
    <protectedRange algorithmName="SHA-512" hashValue="R8frfBQ/MhInQYm+jLEgMwgPwCkrGPIUaxyIFLRSCn/+fIsUU6bmJDax/r7gTh2PEAEvgODYwg0rRRjqSM/oww==" saltValue="tbZzHO5lCNHCDH5y3XGZag==" spinCount="100000" sqref="E73" name="Range1_14"/>
    <protectedRange algorithmName="SHA-512" hashValue="R8frfBQ/MhInQYm+jLEgMwgPwCkrGPIUaxyIFLRSCn/+fIsUU6bmJDax/r7gTh2PEAEvgODYwg0rRRjqSM/oww==" saltValue="tbZzHO5lCNHCDH5y3XGZag==" spinCount="100000" sqref="E75" name="Range1_15"/>
    <protectedRange algorithmName="SHA-512" hashValue="R8frfBQ/MhInQYm+jLEgMwgPwCkrGPIUaxyIFLRSCn/+fIsUU6bmJDax/r7gTh2PEAEvgODYwg0rRRjqSM/oww==" saltValue="tbZzHO5lCNHCDH5y3XGZag==" spinCount="100000" sqref="E76" name="Range1_16"/>
    <protectedRange algorithmName="SHA-512" hashValue="R8frfBQ/MhInQYm+jLEgMwgPwCkrGPIUaxyIFLRSCn/+fIsUU6bmJDax/r7gTh2PEAEvgODYwg0rRRjqSM/oww==" saltValue="tbZzHO5lCNHCDH5y3XGZag==" spinCount="100000" sqref="E77" name="Range1_17"/>
    <protectedRange algorithmName="SHA-512" hashValue="R8frfBQ/MhInQYm+jLEgMwgPwCkrGPIUaxyIFLRSCn/+fIsUU6bmJDax/r7gTh2PEAEvgODYwg0rRRjqSM/oww==" saltValue="tbZzHO5lCNHCDH5y3XGZag==" spinCount="100000" sqref="E78" name="Range1_18"/>
    <protectedRange algorithmName="SHA-512" hashValue="R8frfBQ/MhInQYm+jLEgMwgPwCkrGPIUaxyIFLRSCn/+fIsUU6bmJDax/r7gTh2PEAEvgODYwg0rRRjqSM/oww==" saltValue="tbZzHO5lCNHCDH5y3XGZag==" spinCount="100000" sqref="E79" name="Range1_19"/>
    <protectedRange algorithmName="SHA-512" hashValue="R8frfBQ/MhInQYm+jLEgMwgPwCkrGPIUaxyIFLRSCn/+fIsUU6bmJDax/r7gTh2PEAEvgODYwg0rRRjqSM/oww==" saltValue="tbZzHO5lCNHCDH5y3XGZag==" spinCount="100000" sqref="E80" name="Range1_21"/>
    <protectedRange algorithmName="SHA-512" hashValue="R8frfBQ/MhInQYm+jLEgMwgPwCkrGPIUaxyIFLRSCn/+fIsUU6bmJDax/r7gTh2PEAEvgODYwg0rRRjqSM/oww==" saltValue="tbZzHO5lCNHCDH5y3XGZag==" spinCount="100000" sqref="E81" name="Range1_22"/>
    <protectedRange algorithmName="SHA-512" hashValue="R8frfBQ/MhInQYm+jLEgMwgPwCkrGPIUaxyIFLRSCn/+fIsUU6bmJDax/r7gTh2PEAEvgODYwg0rRRjqSM/oww==" saltValue="tbZzHO5lCNHCDH5y3XGZag==" spinCount="100000" sqref="E82" name="Range1_24"/>
  </protectedRanges>
  <mergeCells count="11">
    <mergeCell ref="A226:B226"/>
    <mergeCell ref="A1:I1"/>
    <mergeCell ref="A199:D199"/>
    <mergeCell ref="A4:D4"/>
    <mergeCell ref="A2:I2"/>
    <mergeCell ref="A40:D40"/>
    <mergeCell ref="A38:I38"/>
    <mergeCell ref="A50:I50"/>
    <mergeCell ref="A52:D52"/>
    <mergeCell ref="A36:D36"/>
    <mergeCell ref="A224:B224"/>
  </mergeCells>
  <phoneticPr fontId="29" type="noConversion"/>
  <conditionalFormatting sqref="E56">
    <cfRule type="cellIs" dxfId="18" priority="21" operator="lessThan">
      <formula>-0.001</formula>
    </cfRule>
  </conditionalFormatting>
  <conditionalFormatting sqref="E58">
    <cfRule type="cellIs" dxfId="17" priority="20" operator="lessThan">
      <formula>-0.001</formula>
    </cfRule>
  </conditionalFormatting>
  <conditionalFormatting sqref="E60">
    <cfRule type="cellIs" dxfId="16" priority="19" operator="lessThan">
      <formula>-0.001</formula>
    </cfRule>
  </conditionalFormatting>
  <conditionalFormatting sqref="E64">
    <cfRule type="cellIs" dxfId="15" priority="18" operator="lessThan">
      <formula>-0.001</formula>
    </cfRule>
  </conditionalFormatting>
  <conditionalFormatting sqref="E65">
    <cfRule type="cellIs" dxfId="14" priority="17" operator="lessThan">
      <formula>-0.001</formula>
    </cfRule>
  </conditionalFormatting>
  <conditionalFormatting sqref="E66">
    <cfRule type="cellIs" dxfId="13" priority="16" operator="lessThan">
      <formula>-0.001</formula>
    </cfRule>
  </conditionalFormatting>
  <conditionalFormatting sqref="E68:E69">
    <cfRule type="cellIs" dxfId="12" priority="15" operator="lessThan">
      <formula>-0.001</formula>
    </cfRule>
  </conditionalFormatting>
  <conditionalFormatting sqref="E70">
    <cfRule type="cellIs" dxfId="11" priority="14" operator="lessThan">
      <formula>-0.001</formula>
    </cfRule>
  </conditionalFormatting>
  <conditionalFormatting sqref="E71:E72">
    <cfRule type="cellIs" dxfId="10" priority="13" operator="lessThan">
      <formula>-0.001</formula>
    </cfRule>
  </conditionalFormatting>
  <conditionalFormatting sqref="E73">
    <cfRule type="cellIs" dxfId="9" priority="12" operator="lessThan">
      <formula>-0.001</formula>
    </cfRule>
  </conditionalFormatting>
  <conditionalFormatting sqref="E75">
    <cfRule type="cellIs" dxfId="8" priority="11" operator="lessThan">
      <formula>-0.001</formula>
    </cfRule>
  </conditionalFormatting>
  <conditionalFormatting sqref="E76">
    <cfRule type="cellIs" dxfId="7" priority="10" operator="lessThan">
      <formula>-0.001</formula>
    </cfRule>
  </conditionalFormatting>
  <conditionalFormatting sqref="E77">
    <cfRule type="cellIs" dxfId="6" priority="9" operator="lessThan">
      <formula>-0.001</formula>
    </cfRule>
  </conditionalFormatting>
  <conditionalFormatting sqref="E78">
    <cfRule type="cellIs" dxfId="5" priority="8" operator="lessThan">
      <formula>-0.001</formula>
    </cfRule>
  </conditionalFormatting>
  <conditionalFormatting sqref="E79">
    <cfRule type="cellIs" dxfId="4" priority="7" operator="lessThan">
      <formula>-0.001</formula>
    </cfRule>
  </conditionalFormatting>
  <conditionalFormatting sqref="E80">
    <cfRule type="cellIs" dxfId="3" priority="6" operator="lessThan">
      <formula>-0.001</formula>
    </cfRule>
  </conditionalFormatting>
  <conditionalFormatting sqref="E81">
    <cfRule type="cellIs" dxfId="2" priority="5" operator="lessThan">
      <formula>-0.001</formula>
    </cfRule>
  </conditionalFormatting>
  <conditionalFormatting sqref="E82">
    <cfRule type="cellIs" dxfId="1" priority="4" operator="lessThan">
      <formula>-0.001</formula>
    </cfRule>
  </conditionalFormatting>
  <printOptions horizontalCentered="1"/>
  <pageMargins left="0.25" right="0.25" top="0.75" bottom="0.75" header="0.3" footer="0.3"/>
  <pageSetup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0"/>
  <sheetViews>
    <sheetView topLeftCell="A161" zoomScaleNormal="100" workbookViewId="0">
      <pane xSplit="16710" topLeftCell="AD1"/>
      <selection activeCell="A4" sqref="A4:E196"/>
      <selection pane="topRight" activeCell="AI10" sqref="AI10"/>
    </sheetView>
  </sheetViews>
  <sheetFormatPr defaultColWidth="9.140625" defaultRowHeight="15.75" x14ac:dyDescent="0.25"/>
  <cols>
    <col min="1" max="1" width="12.5703125" style="23" customWidth="1"/>
    <col min="2" max="2" width="55" style="23" customWidth="1"/>
    <col min="3" max="3" width="16.7109375" style="114" customWidth="1"/>
    <col min="4" max="4" width="15" style="87" customWidth="1"/>
    <col min="5" max="5" width="14" style="90" customWidth="1"/>
    <col min="6" max="6" width="15.140625" style="90" customWidth="1"/>
    <col min="7" max="7" width="27.28515625" style="90" customWidth="1"/>
    <col min="8" max="8" width="16.7109375" style="9" hidden="1" customWidth="1"/>
    <col min="9" max="9" width="16.42578125" style="9" hidden="1" customWidth="1"/>
    <col min="10" max="10" width="12.5703125" style="9" hidden="1" customWidth="1"/>
    <col min="11" max="12" width="10.7109375" style="9" bestFit="1" customWidth="1"/>
    <col min="13" max="13" width="10.28515625" style="9" bestFit="1" customWidth="1"/>
    <col min="14" max="14" width="11.85546875" style="9" bestFit="1" customWidth="1"/>
    <col min="15" max="15" width="15.42578125" style="9" customWidth="1"/>
    <col min="16" max="16" width="9.140625" style="9" customWidth="1"/>
    <col min="17" max="16384" width="9.140625" style="9"/>
  </cols>
  <sheetData>
    <row r="1" spans="1:10" ht="29.25" customHeight="1" x14ac:dyDescent="0.25">
      <c r="A1" s="589" t="s">
        <v>262</v>
      </c>
      <c r="B1" s="589"/>
      <c r="C1" s="589"/>
      <c r="D1" s="589"/>
      <c r="E1" s="589"/>
      <c r="F1" s="106"/>
      <c r="G1" s="118"/>
      <c r="H1" s="14"/>
      <c r="I1" s="14"/>
      <c r="J1" s="14"/>
    </row>
    <row r="2" spans="1:10" s="6" customFormat="1" ht="15.75" customHeight="1" x14ac:dyDescent="0.25">
      <c r="A2" s="589" t="s">
        <v>54</v>
      </c>
      <c r="B2" s="589"/>
      <c r="C2" s="589"/>
      <c r="D2" s="589"/>
      <c r="E2" s="589"/>
      <c r="F2" s="107"/>
      <c r="G2" s="107"/>
    </row>
    <row r="3" spans="1:10" s="12" customFormat="1" x14ac:dyDescent="0.25">
      <c r="A3" s="303"/>
      <c r="B3" s="303"/>
      <c r="C3" s="304"/>
      <c r="D3" s="304"/>
      <c r="E3" s="305"/>
      <c r="F3" s="92"/>
      <c r="G3" s="92"/>
      <c r="H3" s="15"/>
      <c r="I3" s="15"/>
      <c r="J3" s="15"/>
    </row>
    <row r="4" spans="1:10" s="12" customFormat="1" ht="30" x14ac:dyDescent="0.25">
      <c r="A4" s="306" t="s">
        <v>47</v>
      </c>
      <c r="B4" s="306" t="s">
        <v>48</v>
      </c>
      <c r="C4" s="82" t="s">
        <v>266</v>
      </c>
      <c r="D4" s="82" t="s">
        <v>277</v>
      </c>
      <c r="E4" s="82" t="s">
        <v>96</v>
      </c>
      <c r="F4" s="92"/>
      <c r="G4" s="92"/>
      <c r="H4" s="15"/>
      <c r="I4" s="15"/>
      <c r="J4" s="15"/>
    </row>
    <row r="5" spans="1:10" s="31" customFormat="1" ht="15" x14ac:dyDescent="0.2">
      <c r="A5" s="588">
        <v>1</v>
      </c>
      <c r="B5" s="588"/>
      <c r="C5" s="307">
        <v>2</v>
      </c>
      <c r="D5" s="308">
        <v>3</v>
      </c>
      <c r="E5" s="309" t="s">
        <v>138</v>
      </c>
      <c r="F5" s="108"/>
      <c r="G5" s="108"/>
      <c r="H5" s="30"/>
      <c r="I5" s="30"/>
      <c r="J5" s="30"/>
    </row>
    <row r="6" spans="1:10" s="31" customFormat="1" ht="15" x14ac:dyDescent="0.2">
      <c r="A6" s="306">
        <v>29654</v>
      </c>
      <c r="B6" s="306" t="s">
        <v>252</v>
      </c>
      <c r="C6" s="340">
        <f>SUM(C8,C160,C179)</f>
        <v>649820</v>
      </c>
      <c r="D6" s="100">
        <f>SUM(D8,D160,D179)</f>
        <v>646108.91999999993</v>
      </c>
      <c r="E6" s="310">
        <f>(D6/C6)*100</f>
        <v>99.428906466406076</v>
      </c>
      <c r="F6" s="108"/>
      <c r="G6" s="108"/>
      <c r="H6" s="30"/>
      <c r="I6" s="30"/>
      <c r="J6" s="30"/>
    </row>
    <row r="7" spans="1:10" s="12" customFormat="1" ht="30" x14ac:dyDescent="0.25">
      <c r="A7" s="311" t="s">
        <v>196</v>
      </c>
      <c r="B7" s="312" t="s">
        <v>189</v>
      </c>
      <c r="C7" s="313">
        <f>C8</f>
        <v>629810</v>
      </c>
      <c r="D7" s="313">
        <f>D8</f>
        <v>626100.67999999993</v>
      </c>
      <c r="E7" s="313">
        <f>SUM(D7/C7*100)</f>
        <v>99.411041425191712</v>
      </c>
      <c r="F7" s="92"/>
      <c r="G7" s="92"/>
      <c r="H7" s="15"/>
      <c r="I7" s="15"/>
      <c r="J7" s="15"/>
    </row>
    <row r="8" spans="1:10" s="12" customFormat="1" x14ac:dyDescent="0.25">
      <c r="A8" s="314" t="s">
        <v>197</v>
      </c>
      <c r="B8" s="315" t="s">
        <v>253</v>
      </c>
      <c r="C8" s="316">
        <f>SUM(C9,C51,C62,C98,C138,)</f>
        <v>629810</v>
      </c>
      <c r="D8" s="317">
        <f>SUM(D9,D51,D62,D94,D98,D138)</f>
        <v>626100.67999999993</v>
      </c>
      <c r="E8" s="317">
        <f>SUM(D8/C8*100)</f>
        <v>99.411041425191712</v>
      </c>
      <c r="F8" s="92"/>
      <c r="G8" s="92"/>
      <c r="H8" s="15"/>
      <c r="I8" s="15"/>
      <c r="J8" s="15"/>
    </row>
    <row r="9" spans="1:10" s="17" customFormat="1" ht="15" customHeight="1" x14ac:dyDescent="0.25">
      <c r="A9" s="318">
        <v>11</v>
      </c>
      <c r="B9" s="318" t="s">
        <v>37</v>
      </c>
      <c r="C9" s="319">
        <f>SUM(C10)</f>
        <v>446100</v>
      </c>
      <c r="D9" s="320">
        <f>SUM(D10)</f>
        <v>445881.41</v>
      </c>
      <c r="E9" s="320">
        <f>SUM(D9/C9*100)</f>
        <v>99.950999775835001</v>
      </c>
      <c r="F9" s="92"/>
      <c r="G9" s="119"/>
      <c r="H9" s="16"/>
      <c r="I9" s="16"/>
      <c r="J9" s="16"/>
    </row>
    <row r="10" spans="1:10" s="18" customFormat="1" x14ac:dyDescent="0.2">
      <c r="A10" s="321">
        <v>3</v>
      </c>
      <c r="B10" s="322" t="s">
        <v>41</v>
      </c>
      <c r="C10" s="150">
        <f>SUM(C11,C19,C48)</f>
        <v>446100</v>
      </c>
      <c r="D10" s="323">
        <f>SUM(D11,D19,D48)</f>
        <v>445881.41</v>
      </c>
      <c r="E10" s="323">
        <f>SUM(D10/C10*100)</f>
        <v>99.950999775835001</v>
      </c>
      <c r="F10" s="92"/>
      <c r="G10" s="113"/>
      <c r="H10" s="19"/>
      <c r="I10" s="19"/>
    </row>
    <row r="11" spans="1:10" s="12" customFormat="1" ht="14.25" customHeight="1" x14ac:dyDescent="0.25">
      <c r="A11" s="324">
        <v>31</v>
      </c>
      <c r="B11" s="104" t="s">
        <v>15</v>
      </c>
      <c r="C11" s="325">
        <f>C12+C14+C16</f>
        <v>304290</v>
      </c>
      <c r="D11" s="326">
        <f>D12+D14+D16</f>
        <v>304087.49</v>
      </c>
      <c r="E11" s="326">
        <f>SUM(D11/C11*100)</f>
        <v>99.93344835518748</v>
      </c>
      <c r="F11" s="109"/>
      <c r="G11" s="92"/>
      <c r="H11" s="28" t="e">
        <f>SUM(#REF!)</f>
        <v>#REF!</v>
      </c>
      <c r="I11" s="29" t="e">
        <f>SUM(#REF!)</f>
        <v>#REF!</v>
      </c>
      <c r="J11" s="12">
        <f>SUM(C11:G11)</f>
        <v>608477.42344835517</v>
      </c>
    </row>
    <row r="12" spans="1:10" s="21" customFormat="1" ht="14.25" customHeight="1" x14ac:dyDescent="0.25">
      <c r="A12" s="327">
        <v>311</v>
      </c>
      <c r="B12" s="103" t="s">
        <v>65</v>
      </c>
      <c r="C12" s="328">
        <f>SUM(C13)</f>
        <v>231140</v>
      </c>
      <c r="D12" s="329">
        <f>SUM(D13)</f>
        <v>231437.79</v>
      </c>
      <c r="E12" s="329"/>
      <c r="F12" s="92"/>
      <c r="G12" s="112"/>
      <c r="H12" s="27"/>
      <c r="I12" s="27"/>
    </row>
    <row r="13" spans="1:10" ht="14.25" customHeight="1" x14ac:dyDescent="0.25">
      <c r="A13" s="330">
        <v>3111</v>
      </c>
      <c r="B13" s="102" t="s">
        <v>85</v>
      </c>
      <c r="C13" s="149">
        <v>231140</v>
      </c>
      <c r="D13" s="331">
        <v>231437.79</v>
      </c>
      <c r="E13" s="331"/>
      <c r="F13" s="92"/>
      <c r="G13" s="114"/>
      <c r="H13" s="26"/>
      <c r="I13" s="26"/>
    </row>
    <row r="14" spans="1:10" ht="14.25" customHeight="1" x14ac:dyDescent="0.25">
      <c r="A14" s="327">
        <v>312</v>
      </c>
      <c r="B14" s="103" t="s">
        <v>67</v>
      </c>
      <c r="C14" s="150">
        <f>C15</f>
        <v>34919</v>
      </c>
      <c r="D14" s="323">
        <f>D15</f>
        <v>34462.589999999997</v>
      </c>
      <c r="E14" s="323"/>
      <c r="F14" s="92"/>
      <c r="G14" s="114"/>
      <c r="H14" s="26"/>
      <c r="I14" s="26"/>
    </row>
    <row r="15" spans="1:10" ht="14.25" customHeight="1" x14ac:dyDescent="0.25">
      <c r="A15" s="330">
        <v>3121</v>
      </c>
      <c r="B15" s="102" t="s">
        <v>67</v>
      </c>
      <c r="C15" s="149">
        <v>34919</v>
      </c>
      <c r="D15" s="331">
        <v>34462.589999999997</v>
      </c>
      <c r="E15" s="331"/>
      <c r="F15" s="92"/>
      <c r="G15" s="114"/>
      <c r="H15" s="26"/>
      <c r="I15" s="26"/>
    </row>
    <row r="16" spans="1:10" s="21" customFormat="1" ht="14.25" customHeight="1" x14ac:dyDescent="0.25">
      <c r="A16" s="327">
        <v>313</v>
      </c>
      <c r="B16" s="103" t="s">
        <v>66</v>
      </c>
      <c r="C16" s="150">
        <f>SUM(C17)</f>
        <v>38231</v>
      </c>
      <c r="D16" s="323">
        <f>SUM(D17:D18)</f>
        <v>38187.11</v>
      </c>
      <c r="E16" s="323"/>
      <c r="F16" s="92"/>
      <c r="G16" s="112"/>
      <c r="H16" s="27"/>
      <c r="I16" s="27"/>
    </row>
    <row r="17" spans="1:10" ht="14.25" customHeight="1" x14ac:dyDescent="0.25">
      <c r="A17" s="330">
        <v>3132</v>
      </c>
      <c r="B17" s="102" t="s">
        <v>86</v>
      </c>
      <c r="C17" s="149">
        <v>38231</v>
      </c>
      <c r="D17" s="331">
        <v>38187.11</v>
      </c>
      <c r="E17" s="331"/>
      <c r="F17" s="92"/>
      <c r="G17" s="144"/>
      <c r="H17" s="26"/>
      <c r="I17" s="26"/>
    </row>
    <row r="18" spans="1:10" ht="14.25" customHeight="1" x14ac:dyDescent="0.25">
      <c r="A18" s="330">
        <v>3133</v>
      </c>
      <c r="B18" s="102" t="s">
        <v>87</v>
      </c>
      <c r="C18" s="149"/>
      <c r="D18" s="331">
        <v>0</v>
      </c>
      <c r="E18" s="331"/>
      <c r="F18" s="92"/>
      <c r="G18" s="144"/>
      <c r="H18" s="26"/>
      <c r="I18" s="26"/>
    </row>
    <row r="19" spans="1:10" s="12" customFormat="1" ht="14.25" customHeight="1" x14ac:dyDescent="0.25">
      <c r="A19" s="324">
        <v>32</v>
      </c>
      <c r="B19" s="104" t="s">
        <v>16</v>
      </c>
      <c r="C19" s="332">
        <f>SUM(C20,C24,C31,C41,C43)</f>
        <v>139810</v>
      </c>
      <c r="D19" s="310">
        <f>SUM(D20,D24,D31,D41,D43)</f>
        <v>139793.91999999998</v>
      </c>
      <c r="E19" s="310">
        <f>SUM(D19/C19*100)</f>
        <v>99.98849867677562</v>
      </c>
      <c r="F19" s="92"/>
      <c r="G19" s="145"/>
      <c r="H19" s="28"/>
      <c r="I19" s="29"/>
    </row>
    <row r="20" spans="1:10" s="21" customFormat="1" ht="14.25" customHeight="1" x14ac:dyDescent="0.25">
      <c r="A20" s="327">
        <v>321</v>
      </c>
      <c r="B20" s="103" t="s">
        <v>68</v>
      </c>
      <c r="C20" s="150">
        <f>SUM(C21:C23)</f>
        <v>9080</v>
      </c>
      <c r="D20" s="323">
        <f>SUM(D21:D23)</f>
        <v>9075.14</v>
      </c>
      <c r="E20" s="323"/>
      <c r="F20" s="92"/>
      <c r="G20" s="146"/>
      <c r="H20" s="27"/>
      <c r="I20" s="27"/>
    </row>
    <row r="21" spans="1:10" x14ac:dyDescent="0.25">
      <c r="A21" s="330" t="s">
        <v>88</v>
      </c>
      <c r="B21" s="102" t="s">
        <v>89</v>
      </c>
      <c r="C21" s="149">
        <v>3300</v>
      </c>
      <c r="D21" s="331">
        <v>3612.14</v>
      </c>
      <c r="E21" s="331"/>
      <c r="F21" s="92"/>
      <c r="G21" s="144"/>
      <c r="H21" s="9">
        <v>0</v>
      </c>
      <c r="I21" s="9">
        <v>0</v>
      </c>
      <c r="J21" s="9">
        <f>SUM(C21:G21)</f>
        <v>6912.1399999999994</v>
      </c>
    </row>
    <row r="22" spans="1:10" x14ac:dyDescent="0.25">
      <c r="A22" s="330" t="s">
        <v>90</v>
      </c>
      <c r="B22" s="102" t="s">
        <v>72</v>
      </c>
      <c r="C22" s="149">
        <v>5680</v>
      </c>
      <c r="D22" s="331">
        <v>5463</v>
      </c>
      <c r="E22" s="331"/>
      <c r="F22" s="92"/>
      <c r="G22" s="114"/>
    </row>
    <row r="23" spans="1:10" x14ac:dyDescent="0.25">
      <c r="A23" s="330">
        <v>3213</v>
      </c>
      <c r="B23" s="102" t="s">
        <v>142</v>
      </c>
      <c r="C23" s="149">
        <v>100</v>
      </c>
      <c r="D23" s="331"/>
      <c r="E23" s="331"/>
      <c r="F23" s="92"/>
      <c r="G23" s="114"/>
    </row>
    <row r="24" spans="1:10" x14ac:dyDescent="0.25">
      <c r="A24" s="327">
        <v>322</v>
      </c>
      <c r="B24" s="103" t="s">
        <v>69</v>
      </c>
      <c r="C24" s="149">
        <f>SUM(C25:C30)</f>
        <v>67470</v>
      </c>
      <c r="D24" s="323">
        <f>SUM(D25:D30)</f>
        <v>67469.91</v>
      </c>
      <c r="E24" s="331"/>
      <c r="F24" s="92"/>
      <c r="G24" s="114"/>
    </row>
    <row r="25" spans="1:10" x14ac:dyDescent="0.25">
      <c r="A25" s="330">
        <v>3221</v>
      </c>
      <c r="B25" s="102" t="s">
        <v>74</v>
      </c>
      <c r="C25" s="149">
        <v>6540</v>
      </c>
      <c r="D25" s="331">
        <v>5522.83</v>
      </c>
      <c r="E25" s="331"/>
      <c r="F25" s="92"/>
      <c r="G25" s="114"/>
    </row>
    <row r="26" spans="1:10" x14ac:dyDescent="0.25">
      <c r="A26" s="330">
        <v>3222</v>
      </c>
      <c r="B26" s="102" t="s">
        <v>194</v>
      </c>
      <c r="C26" s="149"/>
      <c r="D26" s="331">
        <v>0</v>
      </c>
      <c r="E26" s="331"/>
      <c r="F26" s="92"/>
      <c r="G26" s="114"/>
    </row>
    <row r="27" spans="1:10" x14ac:dyDescent="0.25">
      <c r="A27" s="330">
        <v>3223</v>
      </c>
      <c r="B27" s="102" t="s">
        <v>93</v>
      </c>
      <c r="C27" s="149">
        <v>57350</v>
      </c>
      <c r="D27" s="331">
        <v>58493.87</v>
      </c>
      <c r="E27" s="331"/>
      <c r="F27" s="92"/>
      <c r="G27" s="114"/>
    </row>
    <row r="28" spans="1:10" x14ac:dyDescent="0.25">
      <c r="A28" s="330">
        <v>3224</v>
      </c>
      <c r="B28" s="102" t="s">
        <v>95</v>
      </c>
      <c r="C28" s="149">
        <v>3350</v>
      </c>
      <c r="D28" s="331">
        <v>3323.21</v>
      </c>
      <c r="E28" s="331"/>
      <c r="F28" s="92"/>
      <c r="G28" s="114"/>
    </row>
    <row r="29" spans="1:10" x14ac:dyDescent="0.25">
      <c r="A29" s="330">
        <v>3227</v>
      </c>
      <c r="B29" s="102" t="s">
        <v>268</v>
      </c>
      <c r="C29" s="149">
        <v>100</v>
      </c>
      <c r="D29" s="331"/>
      <c r="E29" s="331"/>
      <c r="F29" s="92"/>
      <c r="G29" s="114"/>
    </row>
    <row r="30" spans="1:10" x14ac:dyDescent="0.25">
      <c r="A30" s="330">
        <v>3225</v>
      </c>
      <c r="B30" s="102" t="s">
        <v>73</v>
      </c>
      <c r="C30" s="149">
        <v>130</v>
      </c>
      <c r="D30" s="331">
        <v>130</v>
      </c>
      <c r="E30" s="331"/>
      <c r="F30" s="92"/>
      <c r="G30" s="114"/>
    </row>
    <row r="31" spans="1:10" x14ac:dyDescent="0.25">
      <c r="A31" s="327">
        <v>323</v>
      </c>
      <c r="B31" s="103" t="s">
        <v>63</v>
      </c>
      <c r="C31" s="149">
        <f>SUM(C32:C40)</f>
        <v>61835</v>
      </c>
      <c r="D31" s="323">
        <f>SUM(D32:D40)</f>
        <v>61833.2</v>
      </c>
      <c r="E31" s="331"/>
      <c r="F31" s="92"/>
      <c r="G31" s="114"/>
    </row>
    <row r="32" spans="1:10" x14ac:dyDescent="0.25">
      <c r="A32" s="330">
        <v>3231</v>
      </c>
      <c r="B32" s="102" t="s">
        <v>143</v>
      </c>
      <c r="C32" s="149">
        <v>5730</v>
      </c>
      <c r="D32" s="331">
        <v>5590.82</v>
      </c>
      <c r="E32" s="331"/>
      <c r="F32" s="92"/>
      <c r="G32" s="114"/>
    </row>
    <row r="33" spans="1:7" x14ac:dyDescent="0.25">
      <c r="A33" s="330">
        <v>3232</v>
      </c>
      <c r="B33" s="102" t="s">
        <v>144</v>
      </c>
      <c r="C33" s="149">
        <v>6900</v>
      </c>
      <c r="D33" s="331">
        <v>7125.7</v>
      </c>
      <c r="E33" s="331"/>
      <c r="F33" s="92"/>
      <c r="G33" s="114"/>
    </row>
    <row r="34" spans="1:7" x14ac:dyDescent="0.25">
      <c r="A34" s="330">
        <v>3233</v>
      </c>
      <c r="B34" s="102" t="s">
        <v>145</v>
      </c>
      <c r="C34" s="149">
        <v>600</v>
      </c>
      <c r="D34" s="331">
        <v>599.99</v>
      </c>
      <c r="E34" s="331"/>
      <c r="F34" s="92"/>
      <c r="G34" s="114"/>
    </row>
    <row r="35" spans="1:7" x14ac:dyDescent="0.25">
      <c r="A35" s="330">
        <v>3234</v>
      </c>
      <c r="B35" s="102" t="s">
        <v>103</v>
      </c>
      <c r="C35" s="149">
        <v>5690</v>
      </c>
      <c r="D35" s="331">
        <v>4561.87</v>
      </c>
      <c r="E35" s="331"/>
      <c r="F35" s="92"/>
      <c r="G35" s="114"/>
    </row>
    <row r="36" spans="1:7" x14ac:dyDescent="0.25">
      <c r="A36" s="330">
        <v>3235</v>
      </c>
      <c r="B36" s="102" t="s">
        <v>78</v>
      </c>
      <c r="C36" s="149"/>
      <c r="D36" s="331"/>
      <c r="E36" s="331"/>
      <c r="F36" s="92"/>
      <c r="G36" s="114"/>
    </row>
    <row r="37" spans="1:7" x14ac:dyDescent="0.25">
      <c r="A37" s="330">
        <v>3236</v>
      </c>
      <c r="B37" s="102" t="s">
        <v>75</v>
      </c>
      <c r="C37" s="149">
        <v>820</v>
      </c>
      <c r="D37" s="331">
        <v>412.21</v>
      </c>
      <c r="E37" s="331"/>
      <c r="F37" s="92"/>
      <c r="G37" s="114"/>
    </row>
    <row r="38" spans="1:7" x14ac:dyDescent="0.25">
      <c r="A38" s="330">
        <v>3237</v>
      </c>
      <c r="B38" s="102" t="s">
        <v>76</v>
      </c>
      <c r="C38" s="149">
        <v>23243</v>
      </c>
      <c r="D38" s="331">
        <v>23395.67</v>
      </c>
      <c r="E38" s="331"/>
      <c r="F38" s="92"/>
      <c r="G38" s="114"/>
    </row>
    <row r="39" spans="1:7" x14ac:dyDescent="0.25">
      <c r="A39" s="330">
        <v>3238</v>
      </c>
      <c r="B39" s="102" t="s">
        <v>105</v>
      </c>
      <c r="C39" s="149">
        <v>8892</v>
      </c>
      <c r="D39" s="331">
        <v>9298.14</v>
      </c>
      <c r="E39" s="331"/>
      <c r="F39" s="92"/>
      <c r="G39" s="114"/>
    </row>
    <row r="40" spans="1:7" x14ac:dyDescent="0.25">
      <c r="A40" s="330">
        <v>3239</v>
      </c>
      <c r="B40" s="102" t="s">
        <v>77</v>
      </c>
      <c r="C40" s="149">
        <v>9960</v>
      </c>
      <c r="D40" s="331">
        <v>10848.8</v>
      </c>
      <c r="E40" s="331"/>
      <c r="F40" s="92"/>
      <c r="G40" s="114"/>
    </row>
    <row r="41" spans="1:7" s="89" customFormat="1" x14ac:dyDescent="0.25">
      <c r="A41" s="327">
        <v>324</v>
      </c>
      <c r="B41" s="103" t="s">
        <v>113</v>
      </c>
      <c r="C41" s="150">
        <f>C42</f>
        <v>500</v>
      </c>
      <c r="D41" s="323">
        <f>D42</f>
        <v>490.84</v>
      </c>
      <c r="E41" s="323"/>
      <c r="F41" s="110"/>
      <c r="G41" s="120"/>
    </row>
    <row r="42" spans="1:7" s="86" customFormat="1" x14ac:dyDescent="0.25">
      <c r="A42" s="330">
        <v>3241</v>
      </c>
      <c r="B42" s="102" t="s">
        <v>113</v>
      </c>
      <c r="C42" s="149">
        <v>500</v>
      </c>
      <c r="D42" s="331">
        <v>490.84</v>
      </c>
      <c r="E42" s="331"/>
      <c r="F42" s="111"/>
      <c r="G42" s="121"/>
    </row>
    <row r="43" spans="1:7" s="89" customFormat="1" x14ac:dyDescent="0.25">
      <c r="A43" s="327">
        <v>329</v>
      </c>
      <c r="B43" s="103" t="s">
        <v>70</v>
      </c>
      <c r="C43" s="150">
        <f>SUM(C44:C47)</f>
        <v>925</v>
      </c>
      <c r="D43" s="323">
        <f>SUM(D44:D47)</f>
        <v>924.82999999999993</v>
      </c>
      <c r="E43" s="323"/>
      <c r="F43" s="110"/>
      <c r="G43" s="120"/>
    </row>
    <row r="44" spans="1:7" s="89" customFormat="1" x14ac:dyDescent="0.25">
      <c r="A44" s="330">
        <v>3292</v>
      </c>
      <c r="B44" s="102" t="s">
        <v>146</v>
      </c>
      <c r="C44" s="150">
        <v>133</v>
      </c>
      <c r="D44" s="331">
        <v>220.22</v>
      </c>
      <c r="E44" s="323"/>
      <c r="F44" s="110"/>
      <c r="G44" s="120"/>
    </row>
    <row r="45" spans="1:7" s="89" customFormat="1" x14ac:dyDescent="0.25">
      <c r="A45" s="330">
        <v>3293</v>
      </c>
      <c r="B45" s="102" t="s">
        <v>108</v>
      </c>
      <c r="C45" s="150">
        <v>227</v>
      </c>
      <c r="D45" s="331">
        <v>226.34</v>
      </c>
      <c r="E45" s="323"/>
      <c r="F45" s="110"/>
      <c r="G45" s="120"/>
    </row>
    <row r="46" spans="1:7" s="89" customFormat="1" x14ac:dyDescent="0.25">
      <c r="A46" s="330">
        <v>3295</v>
      </c>
      <c r="B46" s="102" t="s">
        <v>109</v>
      </c>
      <c r="C46" s="150">
        <v>100</v>
      </c>
      <c r="D46" s="331"/>
      <c r="E46" s="323"/>
      <c r="F46" s="110"/>
      <c r="G46" s="120"/>
    </row>
    <row r="47" spans="1:7" s="86" customFormat="1" x14ac:dyDescent="0.25">
      <c r="A47" s="330">
        <v>3294</v>
      </c>
      <c r="B47" s="102" t="s">
        <v>151</v>
      </c>
      <c r="C47" s="149">
        <v>465</v>
      </c>
      <c r="D47" s="331">
        <v>478.27</v>
      </c>
      <c r="E47" s="331"/>
      <c r="F47" s="111"/>
      <c r="G47" s="121"/>
    </row>
    <row r="48" spans="1:7" x14ac:dyDescent="0.25">
      <c r="A48" s="327">
        <v>34</v>
      </c>
      <c r="B48" s="104" t="s">
        <v>18</v>
      </c>
      <c r="C48" s="150">
        <f>C49</f>
        <v>2000</v>
      </c>
      <c r="D48" s="323">
        <f>D49</f>
        <v>2000</v>
      </c>
      <c r="E48" s="331">
        <f>SUM(D48/C48*100)</f>
        <v>100</v>
      </c>
      <c r="F48" s="92"/>
      <c r="G48" s="114"/>
    </row>
    <row r="49" spans="1:10" x14ac:dyDescent="0.25">
      <c r="A49" s="327">
        <v>343</v>
      </c>
      <c r="B49" s="104" t="s">
        <v>71</v>
      </c>
      <c r="C49" s="150">
        <f>C50</f>
        <v>2000</v>
      </c>
      <c r="D49" s="323">
        <f>D50</f>
        <v>2000</v>
      </c>
      <c r="E49" s="331"/>
      <c r="F49" s="92"/>
      <c r="G49" s="114"/>
    </row>
    <row r="50" spans="1:10" s="86" customFormat="1" x14ac:dyDescent="0.25">
      <c r="A50" s="330">
        <v>3431</v>
      </c>
      <c r="B50" s="102" t="s">
        <v>112</v>
      </c>
      <c r="C50" s="149">
        <v>2000</v>
      </c>
      <c r="D50" s="331">
        <v>2000</v>
      </c>
      <c r="E50" s="331"/>
      <c r="F50" s="111"/>
      <c r="G50" s="121"/>
    </row>
    <row r="51" spans="1:10" s="21" customFormat="1" x14ac:dyDescent="0.25">
      <c r="A51" s="318">
        <v>54</v>
      </c>
      <c r="B51" s="318" t="s">
        <v>264</v>
      </c>
      <c r="C51" s="319">
        <f t="shared" ref="C51:D51" si="0">SUM(C52)</f>
        <v>6000</v>
      </c>
      <c r="D51" s="320">
        <f t="shared" si="0"/>
        <v>0</v>
      </c>
      <c r="E51" s="320">
        <f t="shared" ref="E51" si="1">SUM(E52)</f>
        <v>0</v>
      </c>
      <c r="F51" s="92"/>
      <c r="G51" s="112"/>
      <c r="H51" s="22"/>
      <c r="I51" s="22"/>
      <c r="J51" s="22"/>
    </row>
    <row r="52" spans="1:10" s="21" customFormat="1" x14ac:dyDescent="0.25">
      <c r="A52" s="321">
        <v>3</v>
      </c>
      <c r="B52" s="322" t="s">
        <v>41</v>
      </c>
      <c r="C52" s="333">
        <f>SUM(C53+C57)</f>
        <v>6000</v>
      </c>
      <c r="D52" s="99">
        <f t="shared" ref="D52" si="2">SUM(D53,D56)</f>
        <v>0</v>
      </c>
      <c r="E52" s="99">
        <f>SUM(D52/C52*100)</f>
        <v>0</v>
      </c>
      <c r="F52" s="92"/>
      <c r="G52" s="112"/>
      <c r="H52" s="22"/>
      <c r="I52" s="22"/>
      <c r="J52" s="22"/>
    </row>
    <row r="53" spans="1:10" s="12" customFormat="1" ht="15.75" customHeight="1" x14ac:dyDescent="0.25">
      <c r="A53" s="334">
        <v>31</v>
      </c>
      <c r="B53" s="335" t="s">
        <v>15</v>
      </c>
      <c r="C53" s="336"/>
      <c r="D53" s="337">
        <f>SUM(D54)</f>
        <v>0</v>
      </c>
      <c r="E53" s="337"/>
      <c r="F53" s="92"/>
      <c r="G53" s="92"/>
      <c r="H53" s="12">
        <v>0</v>
      </c>
      <c r="I53" s="12">
        <v>0</v>
      </c>
      <c r="J53" s="12">
        <f>SUM(C53:G53)</f>
        <v>0</v>
      </c>
    </row>
    <row r="54" spans="1:10" s="21" customFormat="1" ht="15.75" customHeight="1" x14ac:dyDescent="0.25">
      <c r="A54" s="338">
        <v>311</v>
      </c>
      <c r="B54" s="322" t="s">
        <v>65</v>
      </c>
      <c r="C54" s="333"/>
      <c r="D54" s="99">
        <f>SUM(D55)</f>
        <v>0</v>
      </c>
      <c r="E54" s="99"/>
      <c r="F54" s="92"/>
      <c r="G54" s="112"/>
    </row>
    <row r="55" spans="1:10" ht="15.75" customHeight="1" x14ac:dyDescent="0.25">
      <c r="A55" s="339">
        <v>3111</v>
      </c>
      <c r="B55" s="105" t="s">
        <v>85</v>
      </c>
      <c r="C55" s="340"/>
      <c r="D55" s="100">
        <v>0</v>
      </c>
      <c r="E55" s="100"/>
      <c r="F55" s="92"/>
      <c r="G55" s="114"/>
    </row>
    <row r="56" spans="1:10" s="12" customFormat="1" ht="15.75" customHeight="1" x14ac:dyDescent="0.25">
      <c r="A56" s="334">
        <v>32</v>
      </c>
      <c r="B56" s="335" t="s">
        <v>16</v>
      </c>
      <c r="C56" s="336">
        <f>C57</f>
        <v>6000</v>
      </c>
      <c r="D56" s="337">
        <f>D57</f>
        <v>0</v>
      </c>
      <c r="E56" s="337"/>
      <c r="F56" s="92"/>
      <c r="G56" s="92"/>
    </row>
    <row r="57" spans="1:10" s="21" customFormat="1" ht="15.75" customHeight="1" x14ac:dyDescent="0.25">
      <c r="A57" s="338">
        <v>323</v>
      </c>
      <c r="B57" s="322" t="s">
        <v>63</v>
      </c>
      <c r="C57" s="333">
        <f>C58+C59</f>
        <v>6000</v>
      </c>
      <c r="D57" s="99">
        <f>SUM(D58:D59)</f>
        <v>0</v>
      </c>
      <c r="E57" s="99"/>
      <c r="F57" s="92"/>
      <c r="G57" s="112"/>
    </row>
    <row r="58" spans="1:10" ht="15.75" customHeight="1" x14ac:dyDescent="0.25">
      <c r="A58" s="339">
        <v>3237</v>
      </c>
      <c r="B58" s="105" t="s">
        <v>76</v>
      </c>
      <c r="C58" s="340"/>
      <c r="D58" s="331">
        <v>0</v>
      </c>
      <c r="E58" s="100"/>
      <c r="F58" s="92"/>
    </row>
    <row r="59" spans="1:10" ht="15.75" customHeight="1" x14ac:dyDescent="0.25">
      <c r="A59" s="339">
        <v>3239</v>
      </c>
      <c r="B59" s="105" t="s">
        <v>77</v>
      </c>
      <c r="C59" s="340">
        <v>6000</v>
      </c>
      <c r="D59" s="331">
        <v>0</v>
      </c>
      <c r="E59" s="100"/>
      <c r="F59" s="92"/>
    </row>
    <row r="60" spans="1:10" ht="15.75" customHeight="1" x14ac:dyDescent="0.25">
      <c r="A60" s="339"/>
      <c r="B60" s="105"/>
      <c r="C60" s="340"/>
      <c r="D60" s="331">
        <v>0</v>
      </c>
      <c r="E60" s="100"/>
      <c r="F60" s="92"/>
    </row>
    <row r="61" spans="1:10" ht="15.75" customHeight="1" x14ac:dyDescent="0.25">
      <c r="A61" s="338"/>
      <c r="B61" s="103"/>
      <c r="C61" s="340"/>
      <c r="D61" s="323" t="e">
        <f>#REF!</f>
        <v>#REF!</v>
      </c>
      <c r="E61" s="100"/>
      <c r="F61" s="92"/>
    </row>
    <row r="62" spans="1:10" s="21" customFormat="1" x14ac:dyDescent="0.25">
      <c r="A62" s="318">
        <v>31</v>
      </c>
      <c r="B62" s="318" t="s">
        <v>286</v>
      </c>
      <c r="C62" s="341">
        <f>SUM(C63,C89)</f>
        <v>56350</v>
      </c>
      <c r="D62" s="342">
        <f>SUM(D63,D89)</f>
        <v>59954.37000000001</v>
      </c>
      <c r="E62" s="343">
        <f t="shared" ref="E62" si="3">(D62/C62)*100</f>
        <v>106.39639751552797</v>
      </c>
      <c r="F62" s="92"/>
      <c r="G62" s="112"/>
      <c r="H62" s="22"/>
      <c r="I62" s="22"/>
      <c r="J62" s="22"/>
    </row>
    <row r="63" spans="1:10" ht="15.75" customHeight="1" x14ac:dyDescent="0.25">
      <c r="A63" s="338">
        <v>3</v>
      </c>
      <c r="B63" s="103" t="s">
        <v>41</v>
      </c>
      <c r="C63" s="340">
        <f>SUM(C64,C86)</f>
        <v>54650</v>
      </c>
      <c r="D63" s="323">
        <f>SUM(D64,D86)</f>
        <v>59660.070000000007</v>
      </c>
      <c r="E63" s="100">
        <f>SUM(D63/C63*100)</f>
        <v>109.16755718206772</v>
      </c>
      <c r="F63" s="92"/>
    </row>
    <row r="64" spans="1:10" ht="15.75" customHeight="1" x14ac:dyDescent="0.25">
      <c r="A64" s="338">
        <v>32</v>
      </c>
      <c r="B64" s="103" t="s">
        <v>16</v>
      </c>
      <c r="C64" s="340">
        <f>SUM(C65,C68,C72,C80,C82)</f>
        <v>53250</v>
      </c>
      <c r="D64" s="323">
        <f>SUM(D65,D68,D72,D80,D82)</f>
        <v>58525.960000000006</v>
      </c>
      <c r="E64" s="100">
        <f>SUM(D64/C64*100)</f>
        <v>109.90790610328641</v>
      </c>
      <c r="F64" s="92"/>
    </row>
    <row r="65" spans="1:6" ht="15.75" customHeight="1" x14ac:dyDescent="0.25">
      <c r="A65" s="338">
        <v>321</v>
      </c>
      <c r="B65" s="103" t="s">
        <v>68</v>
      </c>
      <c r="C65" s="340">
        <f>SUM(C66,C67)</f>
        <v>0</v>
      </c>
      <c r="D65" s="323">
        <f>SUM(D66,D67)</f>
        <v>0</v>
      </c>
      <c r="E65" s="100"/>
      <c r="F65" s="92"/>
    </row>
    <row r="66" spans="1:6" ht="15.75" customHeight="1" x14ac:dyDescent="0.25">
      <c r="A66" s="339">
        <v>3211</v>
      </c>
      <c r="B66" s="102" t="s">
        <v>89</v>
      </c>
      <c r="C66" s="340"/>
      <c r="D66" s="331"/>
      <c r="E66" s="100"/>
      <c r="F66" s="92"/>
    </row>
    <row r="67" spans="1:6" ht="15.75" customHeight="1" x14ac:dyDescent="0.25">
      <c r="A67" s="339">
        <v>3212</v>
      </c>
      <c r="B67" s="102" t="s">
        <v>259</v>
      </c>
      <c r="C67" s="340"/>
      <c r="D67" s="331"/>
      <c r="E67" s="100"/>
      <c r="F67" s="92"/>
    </row>
    <row r="68" spans="1:6" ht="15.75" customHeight="1" x14ac:dyDescent="0.25">
      <c r="A68" s="338">
        <v>322</v>
      </c>
      <c r="B68" s="103" t="s">
        <v>69</v>
      </c>
      <c r="C68" s="340">
        <f>SUM(C69:C71)</f>
        <v>7300</v>
      </c>
      <c r="D68" s="323">
        <f>SUM(D69:D71)</f>
        <v>5921.4100000000008</v>
      </c>
      <c r="E68" s="100"/>
      <c r="F68" s="92"/>
    </row>
    <row r="69" spans="1:6" ht="15.75" customHeight="1" x14ac:dyDescent="0.25">
      <c r="A69" s="339">
        <v>3221</v>
      </c>
      <c r="B69" s="102" t="s">
        <v>74</v>
      </c>
      <c r="C69" s="340">
        <v>1000</v>
      </c>
      <c r="D69" s="331">
        <v>1253.3</v>
      </c>
      <c r="E69" s="100"/>
      <c r="F69" s="92"/>
    </row>
    <row r="70" spans="1:6" ht="15.75" customHeight="1" x14ac:dyDescent="0.25">
      <c r="A70" s="339">
        <v>3223</v>
      </c>
      <c r="B70" s="102" t="s">
        <v>93</v>
      </c>
      <c r="C70" s="340">
        <v>4700</v>
      </c>
      <c r="D70" s="331">
        <v>4538.01</v>
      </c>
      <c r="E70" s="100"/>
      <c r="F70" s="92"/>
    </row>
    <row r="71" spans="1:6" ht="15.75" customHeight="1" x14ac:dyDescent="0.25">
      <c r="A71" s="339">
        <v>3224</v>
      </c>
      <c r="B71" s="102" t="s">
        <v>95</v>
      </c>
      <c r="C71" s="340">
        <v>1600</v>
      </c>
      <c r="D71" s="331">
        <v>130.1</v>
      </c>
      <c r="E71" s="100"/>
      <c r="F71" s="92"/>
    </row>
    <row r="72" spans="1:6" ht="15.75" customHeight="1" x14ac:dyDescent="0.25">
      <c r="A72" s="338">
        <v>323</v>
      </c>
      <c r="B72" s="103" t="s">
        <v>63</v>
      </c>
      <c r="C72" s="340">
        <f>SUM(C73:C79)</f>
        <v>43250</v>
      </c>
      <c r="D72" s="323">
        <f>SUM(D73:D79)</f>
        <v>49888.75</v>
      </c>
      <c r="E72" s="100"/>
      <c r="F72" s="92"/>
    </row>
    <row r="73" spans="1:6" ht="15.75" customHeight="1" x14ac:dyDescent="0.25">
      <c r="A73" s="339">
        <v>3231</v>
      </c>
      <c r="B73" s="102" t="s">
        <v>257</v>
      </c>
      <c r="C73" s="340">
        <v>2700</v>
      </c>
      <c r="D73" s="331">
        <v>2172</v>
      </c>
      <c r="E73" s="100"/>
      <c r="F73" s="92"/>
    </row>
    <row r="74" spans="1:6" ht="15.75" customHeight="1" x14ac:dyDescent="0.25">
      <c r="A74" s="339">
        <v>3232</v>
      </c>
      <c r="B74" s="102" t="s">
        <v>144</v>
      </c>
      <c r="C74" s="340">
        <v>21450</v>
      </c>
      <c r="D74" s="331">
        <v>12844</v>
      </c>
      <c r="E74" s="100"/>
      <c r="F74" s="92"/>
    </row>
    <row r="75" spans="1:6" ht="15.75" customHeight="1" x14ac:dyDescent="0.25">
      <c r="A75" s="339">
        <v>3233</v>
      </c>
      <c r="B75" s="102" t="s">
        <v>145</v>
      </c>
      <c r="C75" s="340"/>
      <c r="D75" s="331">
        <v>165</v>
      </c>
      <c r="E75" s="100"/>
      <c r="F75" s="92"/>
    </row>
    <row r="76" spans="1:6" ht="15.75" customHeight="1" x14ac:dyDescent="0.25">
      <c r="A76" s="339">
        <v>3234</v>
      </c>
      <c r="B76" s="102" t="s">
        <v>103</v>
      </c>
      <c r="C76" s="340">
        <v>1100</v>
      </c>
      <c r="D76" s="331">
        <v>740.97</v>
      </c>
      <c r="E76" s="100"/>
      <c r="F76" s="92"/>
    </row>
    <row r="77" spans="1:6" ht="15.75" customHeight="1" x14ac:dyDescent="0.25">
      <c r="A77" s="339">
        <v>3237</v>
      </c>
      <c r="B77" s="102" t="s">
        <v>76</v>
      </c>
      <c r="C77" s="340">
        <v>14300</v>
      </c>
      <c r="D77" s="331">
        <v>25107.27</v>
      </c>
      <c r="E77" s="100"/>
      <c r="F77" s="92"/>
    </row>
    <row r="78" spans="1:6" ht="15.75" customHeight="1" x14ac:dyDescent="0.25">
      <c r="A78" s="339">
        <v>3238</v>
      </c>
      <c r="B78" s="102" t="s">
        <v>105</v>
      </c>
      <c r="C78" s="340">
        <v>700</v>
      </c>
      <c r="D78" s="331">
        <v>729.53</v>
      </c>
      <c r="E78" s="100"/>
      <c r="F78" s="92"/>
    </row>
    <row r="79" spans="1:6" ht="15.75" customHeight="1" x14ac:dyDescent="0.25">
      <c r="A79" s="339">
        <v>3239</v>
      </c>
      <c r="B79" s="102" t="s">
        <v>77</v>
      </c>
      <c r="C79" s="340">
        <v>3000</v>
      </c>
      <c r="D79" s="331">
        <v>8129.98</v>
      </c>
      <c r="E79" s="100"/>
      <c r="F79" s="92"/>
    </row>
    <row r="80" spans="1:6" ht="15.75" customHeight="1" x14ac:dyDescent="0.25">
      <c r="A80" s="338">
        <v>324</v>
      </c>
      <c r="B80" s="103" t="s">
        <v>113</v>
      </c>
      <c r="C80" s="340">
        <f>C81</f>
        <v>100</v>
      </c>
      <c r="D80" s="323">
        <f>D81</f>
        <v>0</v>
      </c>
      <c r="E80" s="100"/>
      <c r="F80" s="92"/>
    </row>
    <row r="81" spans="1:6" ht="15.75" customHeight="1" x14ac:dyDescent="0.25">
      <c r="A81" s="339">
        <v>3241</v>
      </c>
      <c r="B81" s="102" t="s">
        <v>113</v>
      </c>
      <c r="C81" s="340">
        <v>100</v>
      </c>
      <c r="D81" s="331"/>
      <c r="E81" s="100"/>
      <c r="F81" s="92"/>
    </row>
    <row r="82" spans="1:6" ht="15.75" customHeight="1" x14ac:dyDescent="0.25">
      <c r="A82" s="338">
        <v>329</v>
      </c>
      <c r="B82" s="103" t="s">
        <v>70</v>
      </c>
      <c r="C82" s="340">
        <f>C83+C84+C85</f>
        <v>2600</v>
      </c>
      <c r="D82" s="323">
        <f>SUM(D83:D85)</f>
        <v>2715.8</v>
      </c>
      <c r="E82" s="100"/>
      <c r="F82" s="92"/>
    </row>
    <row r="83" spans="1:6" ht="15.75" customHeight="1" x14ac:dyDescent="0.25">
      <c r="A83" s="339">
        <v>3292</v>
      </c>
      <c r="B83" s="102" t="s">
        <v>146</v>
      </c>
      <c r="C83" s="340">
        <v>1300</v>
      </c>
      <c r="D83" s="323"/>
      <c r="E83" s="100"/>
      <c r="F83" s="92"/>
    </row>
    <row r="84" spans="1:6" ht="15.75" customHeight="1" x14ac:dyDescent="0.25">
      <c r="A84" s="339">
        <v>3293</v>
      </c>
      <c r="B84" s="102" t="s">
        <v>108</v>
      </c>
      <c r="C84" s="340">
        <v>1300</v>
      </c>
      <c r="D84" s="331">
        <v>1394.3</v>
      </c>
      <c r="E84" s="100"/>
      <c r="F84" s="92"/>
    </row>
    <row r="85" spans="1:6" ht="15.75" customHeight="1" x14ac:dyDescent="0.25">
      <c r="A85" s="339">
        <v>3299</v>
      </c>
      <c r="B85" s="102" t="s">
        <v>70</v>
      </c>
      <c r="C85" s="340"/>
      <c r="D85" s="331">
        <v>1321.5</v>
      </c>
      <c r="E85" s="100"/>
      <c r="F85" s="92"/>
    </row>
    <row r="86" spans="1:6" ht="15.75" customHeight="1" x14ac:dyDescent="0.25">
      <c r="A86" s="338">
        <v>34</v>
      </c>
      <c r="B86" s="103" t="s">
        <v>18</v>
      </c>
      <c r="C86" s="340">
        <f>C88</f>
        <v>1400</v>
      </c>
      <c r="D86" s="323">
        <f>D87</f>
        <v>1134.1099999999999</v>
      </c>
      <c r="E86" s="100">
        <f>SUM(D86/C86*100)</f>
        <v>81.007857142857134</v>
      </c>
      <c r="F86" s="92"/>
    </row>
    <row r="87" spans="1:6" ht="15.75" customHeight="1" x14ac:dyDescent="0.25">
      <c r="A87" s="338">
        <v>343</v>
      </c>
      <c r="B87" s="103" t="s">
        <v>71</v>
      </c>
      <c r="C87" s="340">
        <f>C88</f>
        <v>1400</v>
      </c>
      <c r="D87" s="323">
        <f>D88</f>
        <v>1134.1099999999999</v>
      </c>
      <c r="E87" s="100"/>
      <c r="F87" s="92"/>
    </row>
    <row r="88" spans="1:6" ht="15.75" customHeight="1" x14ac:dyDescent="0.25">
      <c r="A88" s="339">
        <v>3431</v>
      </c>
      <c r="B88" s="102" t="s">
        <v>112</v>
      </c>
      <c r="C88" s="340">
        <v>1400</v>
      </c>
      <c r="D88" s="331">
        <v>1134.1099999999999</v>
      </c>
      <c r="E88" s="100"/>
      <c r="F88" s="92"/>
    </row>
    <row r="89" spans="1:6" ht="15.75" customHeight="1" x14ac:dyDescent="0.25">
      <c r="A89" s="338">
        <v>4</v>
      </c>
      <c r="B89" s="103" t="s">
        <v>258</v>
      </c>
      <c r="C89" s="340">
        <f>C90</f>
        <v>1700</v>
      </c>
      <c r="D89" s="323">
        <f>D90</f>
        <v>294.3</v>
      </c>
      <c r="E89" s="100">
        <f>E90</f>
        <v>17.311764705882354</v>
      </c>
      <c r="F89" s="92"/>
    </row>
    <row r="90" spans="1:6" ht="15.75" customHeight="1" x14ac:dyDescent="0.25">
      <c r="A90" s="338">
        <v>42</v>
      </c>
      <c r="B90" s="103" t="s">
        <v>19</v>
      </c>
      <c r="C90" s="340">
        <f>C91+C93</f>
        <v>1700</v>
      </c>
      <c r="D90" s="323">
        <f>D91+D93</f>
        <v>294.3</v>
      </c>
      <c r="E90" s="100">
        <f>SUM(D90/C90*100)</f>
        <v>17.311764705882354</v>
      </c>
      <c r="F90" s="92"/>
    </row>
    <row r="91" spans="1:6" ht="15.75" customHeight="1" x14ac:dyDescent="0.25">
      <c r="A91" s="338">
        <v>422</v>
      </c>
      <c r="B91" s="103" t="s">
        <v>64</v>
      </c>
      <c r="C91" s="340">
        <f>SUM(C92)</f>
        <v>1000</v>
      </c>
      <c r="D91" s="323">
        <f>SUM(D92)</f>
        <v>294.3</v>
      </c>
      <c r="E91" s="100"/>
      <c r="F91" s="92"/>
    </row>
    <row r="92" spans="1:6" ht="15.75" customHeight="1" x14ac:dyDescent="0.25">
      <c r="A92" s="339">
        <v>4221</v>
      </c>
      <c r="B92" s="102" t="s">
        <v>210</v>
      </c>
      <c r="C92" s="340">
        <v>1000</v>
      </c>
      <c r="D92" s="331">
        <v>294.3</v>
      </c>
      <c r="E92" s="100"/>
      <c r="F92" s="92"/>
    </row>
    <row r="93" spans="1:6" ht="15.75" customHeight="1" x14ac:dyDescent="0.25">
      <c r="A93" s="338">
        <v>424</v>
      </c>
      <c r="B93" s="103" t="s">
        <v>216</v>
      </c>
      <c r="C93" s="340">
        <v>700</v>
      </c>
      <c r="D93" s="331"/>
      <c r="E93" s="100"/>
      <c r="F93" s="92"/>
    </row>
    <row r="94" spans="1:6" ht="15.75" customHeight="1" x14ac:dyDescent="0.25">
      <c r="A94" s="338">
        <v>66</v>
      </c>
      <c r="B94" s="103" t="s">
        <v>284</v>
      </c>
      <c r="C94" s="340"/>
      <c r="D94" s="323">
        <v>2000</v>
      </c>
      <c r="E94" s="100"/>
      <c r="F94" s="92"/>
    </row>
    <row r="95" spans="1:6" ht="15.75" customHeight="1" x14ac:dyDescent="0.25">
      <c r="A95" s="338">
        <v>32</v>
      </c>
      <c r="B95" s="103" t="s">
        <v>16</v>
      </c>
      <c r="C95" s="340"/>
      <c r="D95" s="323">
        <v>2000</v>
      </c>
      <c r="E95" s="100"/>
      <c r="F95" s="92"/>
    </row>
    <row r="96" spans="1:6" ht="15.75" customHeight="1" x14ac:dyDescent="0.25">
      <c r="A96" s="338">
        <v>323</v>
      </c>
      <c r="B96" s="103" t="s">
        <v>63</v>
      </c>
      <c r="C96" s="340"/>
      <c r="D96" s="331">
        <v>2000</v>
      </c>
      <c r="E96" s="100"/>
      <c r="F96" s="92"/>
    </row>
    <row r="97" spans="1:10" ht="15.75" customHeight="1" x14ac:dyDescent="0.25">
      <c r="A97" s="338">
        <v>3239</v>
      </c>
      <c r="B97" s="102" t="s">
        <v>77</v>
      </c>
      <c r="C97" s="340"/>
      <c r="D97" s="331">
        <v>2000</v>
      </c>
      <c r="E97" s="100"/>
      <c r="F97" s="92"/>
    </row>
    <row r="98" spans="1:10" s="21" customFormat="1" x14ac:dyDescent="0.25">
      <c r="A98" s="318">
        <v>43</v>
      </c>
      <c r="B98" s="318" t="s">
        <v>52</v>
      </c>
      <c r="C98" s="341">
        <f>SUM(C99,C131)</f>
        <v>72000</v>
      </c>
      <c r="D98" s="342">
        <f>SUM(D99,D131)</f>
        <v>69090.19</v>
      </c>
      <c r="E98" s="343">
        <f t="shared" ref="E98" si="4">(D98/C98)*100</f>
        <v>95.958597222222224</v>
      </c>
      <c r="F98" s="92"/>
      <c r="G98" s="112"/>
      <c r="H98" s="22"/>
      <c r="I98" s="22"/>
      <c r="J98" s="22"/>
    </row>
    <row r="99" spans="1:10" s="21" customFormat="1" x14ac:dyDescent="0.25">
      <c r="A99" s="321">
        <v>3</v>
      </c>
      <c r="B99" s="322" t="s">
        <v>41</v>
      </c>
      <c r="C99" s="333">
        <f>SUM(C103,C127)</f>
        <v>51000</v>
      </c>
      <c r="D99" s="99">
        <f>SUM(D103,D127)</f>
        <v>52529.23</v>
      </c>
      <c r="E99" s="99">
        <f>(D99/C99)*100</f>
        <v>102.99849019607844</v>
      </c>
      <c r="F99" s="92"/>
      <c r="G99" s="112"/>
      <c r="H99" s="22"/>
      <c r="I99" s="22"/>
      <c r="J99" s="22"/>
    </row>
    <row r="100" spans="1:10" s="12" customFormat="1" ht="15.75" customHeight="1" x14ac:dyDescent="0.25">
      <c r="A100" s="324">
        <v>31</v>
      </c>
      <c r="B100" s="104" t="s">
        <v>15</v>
      </c>
      <c r="C100" s="332">
        <f>SUM(C101)</f>
        <v>0</v>
      </c>
      <c r="D100" s="310">
        <f>SUM(D101)</f>
        <v>0</v>
      </c>
      <c r="E100" s="310"/>
      <c r="F100" s="92"/>
      <c r="G100" s="92"/>
    </row>
    <row r="101" spans="1:10" s="21" customFormat="1" ht="15.75" customHeight="1" x14ac:dyDescent="0.25">
      <c r="A101" s="327">
        <v>312</v>
      </c>
      <c r="B101" s="103" t="s">
        <v>67</v>
      </c>
      <c r="C101" s="150">
        <f>SUM(C102)</f>
        <v>0</v>
      </c>
      <c r="D101" s="331">
        <f>SUM(D102)</f>
        <v>0</v>
      </c>
      <c r="E101" s="323">
        <v>0</v>
      </c>
      <c r="F101" s="92"/>
      <c r="G101" s="112"/>
    </row>
    <row r="102" spans="1:10" x14ac:dyDescent="0.25">
      <c r="A102" s="330" t="s">
        <v>97</v>
      </c>
      <c r="B102" s="102" t="s">
        <v>67</v>
      </c>
      <c r="C102" s="149"/>
      <c r="D102" s="331"/>
      <c r="E102" s="331">
        <v>0</v>
      </c>
      <c r="F102" s="92"/>
      <c r="G102" s="114"/>
      <c r="H102" s="25"/>
      <c r="I102" s="25"/>
      <c r="J102" s="25"/>
    </row>
    <row r="103" spans="1:10" s="12" customFormat="1" ht="15.75" customHeight="1" x14ac:dyDescent="0.25">
      <c r="A103" s="324">
        <v>32</v>
      </c>
      <c r="B103" s="104" t="s">
        <v>16</v>
      </c>
      <c r="C103" s="332">
        <f>SUM(C104,C108,C113,C121,C123)</f>
        <v>51000</v>
      </c>
      <c r="D103" s="310">
        <f>SUM(D104,D108,D113,D121,D123)</f>
        <v>52529.23</v>
      </c>
      <c r="E103" s="310">
        <f>(D103/C103)*100</f>
        <v>102.99849019607844</v>
      </c>
      <c r="F103" s="92"/>
      <c r="G103" s="92"/>
    </row>
    <row r="104" spans="1:10" s="21" customFormat="1" ht="15.75" customHeight="1" x14ac:dyDescent="0.25">
      <c r="A104" s="327">
        <v>321</v>
      </c>
      <c r="B104" s="103" t="s">
        <v>68</v>
      </c>
      <c r="C104" s="150">
        <f>SUM(C105,C106,C107)</f>
        <v>2700</v>
      </c>
      <c r="D104" s="323">
        <f>SUM(D105:D107)</f>
        <v>1326</v>
      </c>
      <c r="E104" s="323"/>
      <c r="F104" s="92"/>
      <c r="G104" s="112"/>
    </row>
    <row r="105" spans="1:10" x14ac:dyDescent="0.25">
      <c r="A105" s="330" t="s">
        <v>88</v>
      </c>
      <c r="B105" s="102" t="s">
        <v>89</v>
      </c>
      <c r="C105" s="149">
        <v>2700</v>
      </c>
      <c r="D105" s="331">
        <v>1326</v>
      </c>
      <c r="E105" s="331"/>
      <c r="F105" s="92"/>
      <c r="G105" s="114"/>
      <c r="H105" s="25"/>
      <c r="I105" s="25"/>
      <c r="J105" s="25"/>
    </row>
    <row r="106" spans="1:10" x14ac:dyDescent="0.25">
      <c r="A106" s="330" t="s">
        <v>90</v>
      </c>
      <c r="B106" s="102" t="s">
        <v>72</v>
      </c>
      <c r="C106" s="150"/>
      <c r="D106" s="331">
        <v>0</v>
      </c>
      <c r="E106" s="331"/>
      <c r="F106" s="92"/>
      <c r="G106" s="114"/>
      <c r="H106" s="25"/>
      <c r="I106" s="25"/>
      <c r="J106" s="25"/>
    </row>
    <row r="107" spans="1:10" x14ac:dyDescent="0.25">
      <c r="A107" s="330">
        <v>3213</v>
      </c>
      <c r="B107" s="102" t="s">
        <v>142</v>
      </c>
      <c r="C107" s="150"/>
      <c r="D107" s="331">
        <v>0</v>
      </c>
      <c r="E107" s="331"/>
      <c r="F107" s="92"/>
      <c r="G107" s="114"/>
      <c r="H107" s="25"/>
      <c r="I107" s="25"/>
      <c r="J107" s="25"/>
    </row>
    <row r="108" spans="1:10" s="21" customFormat="1" ht="15.75" customHeight="1" x14ac:dyDescent="0.25">
      <c r="A108" s="327">
        <v>322</v>
      </c>
      <c r="B108" s="103" t="s">
        <v>69</v>
      </c>
      <c r="C108" s="150">
        <f>SUM(C109:C112)</f>
        <v>4500</v>
      </c>
      <c r="D108" s="323">
        <f>SUM(D109:D112)</f>
        <v>2202.5700000000002</v>
      </c>
      <c r="E108" s="323"/>
      <c r="F108" s="92"/>
      <c r="G108" s="112"/>
    </row>
    <row r="109" spans="1:10" x14ac:dyDescent="0.25">
      <c r="A109" s="330" t="s">
        <v>91</v>
      </c>
      <c r="B109" s="102" t="s">
        <v>74</v>
      </c>
      <c r="C109" s="150">
        <v>1800</v>
      </c>
      <c r="D109" s="331">
        <v>1522.44</v>
      </c>
      <c r="E109" s="331"/>
      <c r="F109" s="92"/>
      <c r="G109" s="114"/>
      <c r="H109" s="25"/>
      <c r="I109" s="25"/>
      <c r="J109" s="25"/>
    </row>
    <row r="110" spans="1:10" x14ac:dyDescent="0.25">
      <c r="A110" s="330">
        <v>3225</v>
      </c>
      <c r="B110" s="102" t="s">
        <v>73</v>
      </c>
      <c r="C110" s="150">
        <v>200</v>
      </c>
      <c r="D110" s="331">
        <v>134.80000000000001</v>
      </c>
      <c r="E110" s="331"/>
      <c r="F110" s="92"/>
      <c r="G110" s="114"/>
      <c r="H110" s="25"/>
      <c r="I110" s="25"/>
      <c r="J110" s="25"/>
    </row>
    <row r="111" spans="1:10" x14ac:dyDescent="0.25">
      <c r="A111" s="330" t="s">
        <v>92</v>
      </c>
      <c r="B111" s="102" t="s">
        <v>93</v>
      </c>
      <c r="C111" s="150"/>
      <c r="D111" s="331"/>
      <c r="E111" s="331"/>
      <c r="F111" s="92"/>
      <c r="G111" s="114"/>
      <c r="H111" s="25"/>
      <c r="I111" s="25"/>
      <c r="J111" s="25"/>
    </row>
    <row r="112" spans="1:10" x14ac:dyDescent="0.25">
      <c r="A112" s="330" t="s">
        <v>94</v>
      </c>
      <c r="B112" s="102" t="s">
        <v>95</v>
      </c>
      <c r="C112" s="150">
        <v>2500</v>
      </c>
      <c r="D112" s="331">
        <v>545.33000000000004</v>
      </c>
      <c r="E112" s="331"/>
      <c r="F112" s="92"/>
      <c r="G112" s="114"/>
      <c r="H112" s="25"/>
      <c r="I112" s="25"/>
      <c r="J112" s="25"/>
    </row>
    <row r="113" spans="1:10" s="21" customFormat="1" ht="15.75" customHeight="1" x14ac:dyDescent="0.25">
      <c r="A113" s="327">
        <v>323</v>
      </c>
      <c r="B113" s="103" t="s">
        <v>63</v>
      </c>
      <c r="C113" s="150">
        <f>SUM(C114:C120)</f>
        <v>41600</v>
      </c>
      <c r="D113" s="323">
        <f>SUM(D114:D120)</f>
        <v>48313.48</v>
      </c>
      <c r="E113" s="323"/>
      <c r="F113" s="92"/>
      <c r="G113" s="112"/>
    </row>
    <row r="114" spans="1:10" s="86" customFormat="1" x14ac:dyDescent="0.25">
      <c r="A114" s="330" t="s">
        <v>98</v>
      </c>
      <c r="B114" s="102" t="s">
        <v>99</v>
      </c>
      <c r="C114" s="149">
        <v>2800</v>
      </c>
      <c r="D114" s="331">
        <v>325</v>
      </c>
      <c r="E114" s="331"/>
      <c r="F114" s="111"/>
      <c r="G114" s="121"/>
      <c r="H114" s="85"/>
      <c r="I114" s="85"/>
      <c r="J114" s="85"/>
    </row>
    <row r="115" spans="1:10" s="86" customFormat="1" x14ac:dyDescent="0.25">
      <c r="A115" s="330" t="s">
        <v>100</v>
      </c>
      <c r="B115" s="102" t="s">
        <v>101</v>
      </c>
      <c r="C115" s="149">
        <v>4000</v>
      </c>
      <c r="D115" s="331">
        <v>1450</v>
      </c>
      <c r="E115" s="331"/>
      <c r="F115" s="111"/>
      <c r="G115" s="121"/>
      <c r="H115" s="85"/>
      <c r="I115" s="85"/>
      <c r="J115" s="85"/>
    </row>
    <row r="116" spans="1:10" s="86" customFormat="1" x14ac:dyDescent="0.25">
      <c r="A116" s="330">
        <v>3233</v>
      </c>
      <c r="B116" s="102" t="s">
        <v>145</v>
      </c>
      <c r="C116" s="149">
        <v>500</v>
      </c>
      <c r="D116" s="331">
        <v>1031.01</v>
      </c>
      <c r="E116" s="331"/>
      <c r="F116" s="111"/>
      <c r="G116" s="121"/>
      <c r="H116" s="85"/>
      <c r="I116" s="85"/>
      <c r="J116" s="85"/>
    </row>
    <row r="117" spans="1:10" s="86" customFormat="1" x14ac:dyDescent="0.25">
      <c r="A117" s="330">
        <v>3236</v>
      </c>
      <c r="B117" s="102" t="s">
        <v>75</v>
      </c>
      <c r="C117" s="149"/>
      <c r="D117" s="331">
        <v>0</v>
      </c>
      <c r="E117" s="331"/>
      <c r="F117" s="111"/>
      <c r="G117" s="121"/>
      <c r="H117" s="85"/>
      <c r="I117" s="85"/>
      <c r="J117" s="85"/>
    </row>
    <row r="118" spans="1:10" s="86" customFormat="1" x14ac:dyDescent="0.25">
      <c r="A118" s="330">
        <v>3237</v>
      </c>
      <c r="B118" s="102" t="s">
        <v>76</v>
      </c>
      <c r="C118" s="149">
        <v>25300</v>
      </c>
      <c r="D118" s="331">
        <v>24678.720000000001</v>
      </c>
      <c r="E118" s="331"/>
      <c r="F118" s="111"/>
      <c r="G118" s="121"/>
      <c r="H118" s="85"/>
      <c r="I118" s="85"/>
      <c r="J118" s="85"/>
    </row>
    <row r="119" spans="1:10" s="86" customFormat="1" x14ac:dyDescent="0.25">
      <c r="A119" s="330" t="s">
        <v>104</v>
      </c>
      <c r="B119" s="102" t="s">
        <v>105</v>
      </c>
      <c r="C119" s="149"/>
      <c r="D119" s="331"/>
      <c r="E119" s="331"/>
      <c r="F119" s="111"/>
      <c r="G119" s="121"/>
      <c r="H119" s="85"/>
      <c r="I119" s="85"/>
      <c r="J119" s="85"/>
    </row>
    <row r="120" spans="1:10" s="86" customFormat="1" x14ac:dyDescent="0.25">
      <c r="A120" s="330" t="s">
        <v>106</v>
      </c>
      <c r="B120" s="102" t="s">
        <v>77</v>
      </c>
      <c r="C120" s="149">
        <v>9000</v>
      </c>
      <c r="D120" s="331">
        <v>20828.75</v>
      </c>
      <c r="E120" s="331"/>
      <c r="F120" s="111"/>
      <c r="G120" s="121"/>
      <c r="H120" s="85"/>
      <c r="I120" s="85"/>
      <c r="J120" s="85"/>
    </row>
    <row r="121" spans="1:10" s="89" customFormat="1" x14ac:dyDescent="0.25">
      <c r="A121" s="327">
        <v>324</v>
      </c>
      <c r="B121" s="103" t="s">
        <v>113</v>
      </c>
      <c r="C121" s="150">
        <f>C122</f>
        <v>2000</v>
      </c>
      <c r="D121" s="323">
        <f>D122</f>
        <v>432.68</v>
      </c>
      <c r="E121" s="323"/>
      <c r="F121" s="110"/>
      <c r="G121" s="120"/>
      <c r="H121" s="88"/>
      <c r="I121" s="88"/>
      <c r="J121" s="88"/>
    </row>
    <row r="122" spans="1:10" s="86" customFormat="1" x14ac:dyDescent="0.25">
      <c r="A122" s="330">
        <v>3241</v>
      </c>
      <c r="B122" s="102" t="s">
        <v>113</v>
      </c>
      <c r="C122" s="149">
        <v>2000</v>
      </c>
      <c r="D122" s="331">
        <v>432.68</v>
      </c>
      <c r="E122" s="331"/>
      <c r="F122" s="111"/>
      <c r="G122" s="121"/>
      <c r="H122" s="85"/>
      <c r="I122" s="85"/>
      <c r="J122" s="85"/>
    </row>
    <row r="123" spans="1:10" s="21" customFormat="1" ht="15.75" customHeight="1" x14ac:dyDescent="0.25">
      <c r="A123" s="327">
        <v>329</v>
      </c>
      <c r="B123" s="103" t="s">
        <v>70</v>
      </c>
      <c r="C123" s="150">
        <f>SUM(C124:C126)</f>
        <v>200</v>
      </c>
      <c r="D123" s="323">
        <f>SUM(D124:D126)</f>
        <v>254.5</v>
      </c>
      <c r="E123" s="323"/>
      <c r="F123" s="92"/>
      <c r="G123" s="112"/>
    </row>
    <row r="124" spans="1:10" s="86" customFormat="1" x14ac:dyDescent="0.25">
      <c r="A124" s="330">
        <v>3292</v>
      </c>
      <c r="B124" s="102" t="s">
        <v>146</v>
      </c>
      <c r="C124" s="149">
        <v>200</v>
      </c>
      <c r="D124" s="331">
        <v>254.5</v>
      </c>
      <c r="E124" s="331"/>
      <c r="F124" s="111"/>
      <c r="G124" s="121"/>
      <c r="H124" s="85"/>
      <c r="I124" s="85"/>
      <c r="J124" s="85"/>
    </row>
    <row r="125" spans="1:10" s="86" customFormat="1" x14ac:dyDescent="0.25">
      <c r="A125" s="330" t="s">
        <v>107</v>
      </c>
      <c r="B125" s="102" t="s">
        <v>108</v>
      </c>
      <c r="C125" s="149"/>
      <c r="D125" s="331"/>
      <c r="E125" s="331"/>
      <c r="F125" s="111"/>
      <c r="G125" s="121"/>
      <c r="H125" s="85"/>
      <c r="I125" s="85"/>
      <c r="J125" s="85"/>
    </row>
    <row r="126" spans="1:10" s="86" customFormat="1" x14ac:dyDescent="0.25">
      <c r="A126" s="330" t="s">
        <v>110</v>
      </c>
      <c r="B126" s="102" t="s">
        <v>70</v>
      </c>
      <c r="C126" s="149"/>
      <c r="D126" s="331"/>
      <c r="E126" s="331"/>
      <c r="F126" s="111"/>
      <c r="G126" s="121"/>
      <c r="H126" s="85"/>
      <c r="I126" s="85"/>
      <c r="J126" s="85"/>
    </row>
    <row r="127" spans="1:10" s="12" customFormat="1" ht="15.75" customHeight="1" x14ac:dyDescent="0.25">
      <c r="A127" s="324">
        <v>34</v>
      </c>
      <c r="B127" s="104" t="s">
        <v>18</v>
      </c>
      <c r="C127" s="332">
        <f>C128</f>
        <v>0</v>
      </c>
      <c r="D127" s="310">
        <f>SUM(D128)</f>
        <v>0</v>
      </c>
      <c r="E127" s="310"/>
      <c r="F127" s="92"/>
      <c r="G127" s="92"/>
    </row>
    <row r="128" spans="1:10" s="21" customFormat="1" ht="15.75" customHeight="1" x14ac:dyDescent="0.25">
      <c r="A128" s="327">
        <v>343</v>
      </c>
      <c r="B128" s="103" t="s">
        <v>71</v>
      </c>
      <c r="C128" s="150">
        <f>SUM(C129,C130)</f>
        <v>0</v>
      </c>
      <c r="D128" s="323">
        <f>D129+D130</f>
        <v>0</v>
      </c>
      <c r="E128" s="323"/>
      <c r="F128" s="92"/>
      <c r="G128" s="112"/>
    </row>
    <row r="129" spans="1:12" x14ac:dyDescent="0.25">
      <c r="A129" s="330" t="s">
        <v>111</v>
      </c>
      <c r="B129" s="102" t="s">
        <v>112</v>
      </c>
      <c r="C129" s="150"/>
      <c r="D129" s="331"/>
      <c r="E129" s="331"/>
      <c r="F129" s="92"/>
      <c r="G129" s="114"/>
      <c r="H129" s="25"/>
      <c r="I129" s="25"/>
      <c r="J129" s="25"/>
    </row>
    <row r="130" spans="1:12" x14ac:dyDescent="0.25">
      <c r="A130" s="330">
        <v>3434</v>
      </c>
      <c r="B130" s="102" t="s">
        <v>71</v>
      </c>
      <c r="C130" s="150"/>
      <c r="D130" s="331"/>
      <c r="E130" s="331"/>
      <c r="F130" s="92"/>
      <c r="G130" s="114"/>
      <c r="H130" s="25"/>
      <c r="I130" s="25"/>
      <c r="J130" s="25"/>
    </row>
    <row r="131" spans="1:12" x14ac:dyDescent="0.25">
      <c r="A131" s="327">
        <v>4</v>
      </c>
      <c r="B131" s="103" t="s">
        <v>147</v>
      </c>
      <c r="C131" s="149">
        <f>C132</f>
        <v>21000</v>
      </c>
      <c r="D131" s="323">
        <f>D132</f>
        <v>16560.96</v>
      </c>
      <c r="E131" s="331"/>
      <c r="F131" s="92"/>
      <c r="G131" s="114"/>
      <c r="H131" s="25"/>
      <c r="I131" s="25"/>
      <c r="J131" s="25"/>
    </row>
    <row r="132" spans="1:12" x14ac:dyDescent="0.25">
      <c r="A132" s="327">
        <v>42</v>
      </c>
      <c r="B132" s="103" t="s">
        <v>148</v>
      </c>
      <c r="C132" s="149">
        <f>C133+C134</f>
        <v>21000</v>
      </c>
      <c r="D132" s="323">
        <f>D133+D134</f>
        <v>16560.96</v>
      </c>
      <c r="E132" s="331"/>
      <c r="F132" s="92"/>
      <c r="G132" s="114"/>
      <c r="H132" s="25"/>
      <c r="I132" s="25"/>
      <c r="J132" s="25"/>
    </row>
    <row r="133" spans="1:12" x14ac:dyDescent="0.25">
      <c r="A133" s="327">
        <v>422</v>
      </c>
      <c r="B133" s="103" t="s">
        <v>64</v>
      </c>
      <c r="C133" s="149">
        <v>10000</v>
      </c>
      <c r="D133" s="323">
        <v>2532.4899999999998</v>
      </c>
      <c r="E133" s="331"/>
      <c r="F133" s="92"/>
      <c r="G133" s="114"/>
      <c r="H133" s="25"/>
      <c r="I133" s="25"/>
      <c r="J133" s="25"/>
    </row>
    <row r="134" spans="1:12" x14ac:dyDescent="0.25">
      <c r="A134" s="330">
        <v>424</v>
      </c>
      <c r="B134" s="102" t="s">
        <v>216</v>
      </c>
      <c r="C134" s="149">
        <v>11000</v>
      </c>
      <c r="D134" s="331">
        <v>14028.47</v>
      </c>
      <c r="E134" s="331"/>
      <c r="F134" s="92"/>
      <c r="G134" s="114"/>
      <c r="H134" s="25"/>
      <c r="I134" s="25"/>
      <c r="J134" s="25"/>
    </row>
    <row r="135" spans="1:12" x14ac:dyDescent="0.25">
      <c r="A135" s="327">
        <v>45</v>
      </c>
      <c r="B135" s="103" t="s">
        <v>149</v>
      </c>
      <c r="C135" s="149"/>
      <c r="D135" s="323">
        <f>D136</f>
        <v>0</v>
      </c>
      <c r="E135" s="331"/>
      <c r="F135" s="92"/>
      <c r="G135" s="114"/>
      <c r="H135" s="25"/>
      <c r="I135" s="25"/>
      <c r="J135" s="25"/>
    </row>
    <row r="136" spans="1:12" x14ac:dyDescent="0.25">
      <c r="A136" s="327">
        <v>451</v>
      </c>
      <c r="B136" s="103" t="s">
        <v>150</v>
      </c>
      <c r="C136" s="149"/>
      <c r="D136" s="323">
        <f>D137</f>
        <v>0</v>
      </c>
      <c r="E136" s="331"/>
      <c r="F136" s="92"/>
      <c r="G136" s="114"/>
      <c r="H136" s="25"/>
      <c r="I136" s="25"/>
      <c r="J136" s="25"/>
    </row>
    <row r="137" spans="1:12" x14ac:dyDescent="0.25">
      <c r="A137" s="327">
        <v>4511</v>
      </c>
      <c r="B137" s="103" t="s">
        <v>150</v>
      </c>
      <c r="C137" s="149"/>
      <c r="D137" s="331">
        <v>0</v>
      </c>
      <c r="E137" s="331"/>
      <c r="F137" s="92"/>
      <c r="G137" s="114"/>
      <c r="H137" s="25"/>
      <c r="I137" s="25"/>
      <c r="J137" s="25"/>
    </row>
    <row r="138" spans="1:12" s="21" customFormat="1" x14ac:dyDescent="0.25">
      <c r="A138" s="344">
        <v>53</v>
      </c>
      <c r="B138" s="344" t="s">
        <v>271</v>
      </c>
      <c r="C138" s="319">
        <f>C139+C157</f>
        <v>49360</v>
      </c>
      <c r="D138" s="343">
        <f>SUM(D139+D157)</f>
        <v>49174.710000000006</v>
      </c>
      <c r="E138" s="343">
        <f t="shared" ref="E138:E140" si="5">(D138/C138)*100</f>
        <v>99.624615072933565</v>
      </c>
      <c r="F138" s="112"/>
      <c r="G138" s="112"/>
      <c r="H138" s="22"/>
      <c r="I138" s="22"/>
      <c r="J138" s="22"/>
      <c r="K138" s="22"/>
      <c r="L138" s="22"/>
    </row>
    <row r="139" spans="1:12" s="18" customFormat="1" x14ac:dyDescent="0.2">
      <c r="A139" s="101">
        <v>3</v>
      </c>
      <c r="B139" s="103" t="s">
        <v>41</v>
      </c>
      <c r="C139" s="150">
        <f>SUM(C140)</f>
        <v>47860</v>
      </c>
      <c r="D139" s="323">
        <f>SUM(D140)</f>
        <v>47674.710000000006</v>
      </c>
      <c r="E139" s="323">
        <f t="shared" si="5"/>
        <v>99.612849979105732</v>
      </c>
      <c r="F139" s="113"/>
      <c r="G139" s="113"/>
      <c r="H139" s="19"/>
      <c r="I139" s="19"/>
    </row>
    <row r="140" spans="1:12" s="12" customFormat="1" ht="14.45" customHeight="1" x14ac:dyDescent="0.25">
      <c r="A140" s="324">
        <v>32</v>
      </c>
      <c r="B140" s="104" t="s">
        <v>16</v>
      </c>
      <c r="C140" s="332">
        <f>SUM(C141,C143,C146,C152,C154)</f>
        <v>47860</v>
      </c>
      <c r="D140" s="310">
        <f>SUM(D141,D143,D146,D152,D154)</f>
        <v>47674.710000000006</v>
      </c>
      <c r="E140" s="323">
        <f t="shared" si="5"/>
        <v>99.612849979105732</v>
      </c>
      <c r="F140" s="92"/>
      <c r="G140" s="92"/>
      <c r="H140" s="28" t="e">
        <f>SUM(#REF!)</f>
        <v>#REF!</v>
      </c>
      <c r="I140" s="29" t="e">
        <f>SUM(#REF!)</f>
        <v>#REF!</v>
      </c>
      <c r="J140" s="12">
        <f>SUM(C140:G140)</f>
        <v>95634.322849979115</v>
      </c>
    </row>
    <row r="141" spans="1:12" s="21" customFormat="1" ht="14.45" customHeight="1" x14ac:dyDescent="0.25">
      <c r="A141" s="327">
        <v>321</v>
      </c>
      <c r="B141" s="103" t="s">
        <v>68</v>
      </c>
      <c r="C141" s="150">
        <f>SUM(C142)</f>
        <v>320</v>
      </c>
      <c r="D141" s="345">
        <f>SUM(D142)</f>
        <v>312.79000000000002</v>
      </c>
      <c r="E141" s="323"/>
      <c r="F141" s="112"/>
      <c r="G141" s="112"/>
      <c r="H141" s="27"/>
      <c r="I141" s="27"/>
    </row>
    <row r="142" spans="1:12" ht="14.45" customHeight="1" x14ac:dyDescent="0.25">
      <c r="A142" s="330" t="s">
        <v>88</v>
      </c>
      <c r="B142" s="102" t="s">
        <v>89</v>
      </c>
      <c r="C142" s="149">
        <v>320</v>
      </c>
      <c r="D142" s="346">
        <v>312.79000000000002</v>
      </c>
      <c r="E142" s="323"/>
      <c r="F142" s="114"/>
      <c r="G142" s="114"/>
      <c r="H142" s="26"/>
      <c r="I142" s="26"/>
    </row>
    <row r="143" spans="1:12" s="21" customFormat="1" ht="14.45" customHeight="1" x14ac:dyDescent="0.25">
      <c r="A143" s="327">
        <v>322</v>
      </c>
      <c r="B143" s="103" t="s">
        <v>69</v>
      </c>
      <c r="C143" s="150">
        <f>SUM(C144,C145)</f>
        <v>2000</v>
      </c>
      <c r="D143" s="323">
        <f>SUM(D144,D145)</f>
        <v>1918.75</v>
      </c>
      <c r="E143" s="323"/>
      <c r="F143" s="112"/>
      <c r="G143" s="112"/>
      <c r="H143" s="27"/>
      <c r="I143" s="27"/>
    </row>
    <row r="144" spans="1:12" s="21" customFormat="1" ht="14.45" customHeight="1" x14ac:dyDescent="0.25">
      <c r="A144" s="330">
        <v>3221</v>
      </c>
      <c r="B144" s="102" t="s">
        <v>74</v>
      </c>
      <c r="C144" s="150">
        <v>2000</v>
      </c>
      <c r="D144" s="331">
        <v>1918.75</v>
      </c>
      <c r="E144" s="323"/>
      <c r="F144" s="112"/>
      <c r="G144" s="112"/>
      <c r="H144" s="27"/>
      <c r="I144" s="27"/>
    </row>
    <row r="145" spans="1:9" ht="14.45" customHeight="1" x14ac:dyDescent="0.25">
      <c r="A145" s="330">
        <v>3224</v>
      </c>
      <c r="B145" s="102" t="s">
        <v>95</v>
      </c>
      <c r="C145" s="149"/>
      <c r="D145" s="331"/>
      <c r="E145" s="323"/>
      <c r="F145" s="114"/>
      <c r="G145" s="114"/>
      <c r="H145" s="26"/>
      <c r="I145" s="26"/>
    </row>
    <row r="146" spans="1:9" ht="14.45" customHeight="1" x14ac:dyDescent="0.25">
      <c r="A146" s="327">
        <v>323</v>
      </c>
      <c r="B146" s="103" t="s">
        <v>63</v>
      </c>
      <c r="C146" s="149">
        <f>SUM(C147:C151)</f>
        <v>33108</v>
      </c>
      <c r="D146" s="323">
        <f>SUM(D147:D151)</f>
        <v>32866.44</v>
      </c>
      <c r="E146" s="323"/>
      <c r="F146" s="114"/>
      <c r="G146" s="114"/>
      <c r="H146" s="26"/>
      <c r="I146" s="26"/>
    </row>
    <row r="147" spans="1:9" ht="14.45" customHeight="1" x14ac:dyDescent="0.25">
      <c r="A147" s="330">
        <v>3231</v>
      </c>
      <c r="B147" s="102" t="s">
        <v>257</v>
      </c>
      <c r="C147" s="149">
        <v>3500</v>
      </c>
      <c r="D147" s="331">
        <v>3600</v>
      </c>
      <c r="E147" s="323"/>
      <c r="F147" s="114"/>
      <c r="G147" s="114"/>
      <c r="H147" s="26"/>
      <c r="I147" s="26"/>
    </row>
    <row r="148" spans="1:9" ht="14.45" customHeight="1" x14ac:dyDescent="0.25">
      <c r="A148" s="330">
        <v>3233</v>
      </c>
      <c r="B148" s="102" t="s">
        <v>145</v>
      </c>
      <c r="C148" s="149">
        <v>98</v>
      </c>
      <c r="D148" s="331"/>
      <c r="E148" s="323"/>
      <c r="F148" s="114"/>
      <c r="G148" s="114"/>
      <c r="H148" s="26"/>
      <c r="I148" s="26"/>
    </row>
    <row r="149" spans="1:9" ht="14.45" customHeight="1" x14ac:dyDescent="0.25">
      <c r="A149" s="330">
        <v>3237</v>
      </c>
      <c r="B149" s="102" t="s">
        <v>76</v>
      </c>
      <c r="C149" s="149">
        <v>19600</v>
      </c>
      <c r="D149" s="331">
        <v>19996.490000000002</v>
      </c>
      <c r="E149" s="323"/>
      <c r="F149" s="114"/>
      <c r="G149" s="114"/>
      <c r="H149" s="26"/>
      <c r="I149" s="26"/>
    </row>
    <row r="150" spans="1:9" ht="14.45" customHeight="1" x14ac:dyDescent="0.25">
      <c r="A150" s="330">
        <v>3238</v>
      </c>
      <c r="B150" s="102" t="s">
        <v>105</v>
      </c>
      <c r="C150" s="149"/>
      <c r="D150" s="331"/>
      <c r="E150" s="323"/>
      <c r="F150" s="114"/>
      <c r="G150" s="114"/>
      <c r="H150" s="26"/>
      <c r="I150" s="26"/>
    </row>
    <row r="151" spans="1:9" ht="14.45" customHeight="1" x14ac:dyDescent="0.25">
      <c r="A151" s="330">
        <v>3239</v>
      </c>
      <c r="B151" s="102" t="s">
        <v>77</v>
      </c>
      <c r="C151" s="149">
        <v>9910</v>
      </c>
      <c r="D151" s="331">
        <v>9269.9500000000007</v>
      </c>
      <c r="E151" s="323"/>
      <c r="F151" s="114"/>
      <c r="G151" s="114"/>
      <c r="H151" s="26"/>
      <c r="I151" s="26"/>
    </row>
    <row r="152" spans="1:9" s="21" customFormat="1" ht="14.25" customHeight="1" x14ac:dyDescent="0.25">
      <c r="A152" s="327">
        <v>324</v>
      </c>
      <c r="B152" s="103" t="s">
        <v>113</v>
      </c>
      <c r="C152" s="150">
        <f>SUM(C153)</f>
        <v>11500</v>
      </c>
      <c r="D152" s="323">
        <f>SUM(D153)</f>
        <v>11644.73</v>
      </c>
      <c r="E152" s="323"/>
      <c r="F152" s="112"/>
      <c r="G152" s="112"/>
      <c r="H152" s="27"/>
      <c r="I152" s="27"/>
    </row>
    <row r="153" spans="1:9" s="21" customFormat="1" ht="14.25" customHeight="1" x14ac:dyDescent="0.25">
      <c r="A153" s="330">
        <v>3241</v>
      </c>
      <c r="B153" s="102" t="s">
        <v>113</v>
      </c>
      <c r="C153" s="150">
        <v>11500</v>
      </c>
      <c r="D153" s="331">
        <v>11644.73</v>
      </c>
      <c r="E153" s="323"/>
      <c r="F153" s="112"/>
      <c r="G153" s="112"/>
      <c r="H153" s="27"/>
      <c r="I153" s="27"/>
    </row>
    <row r="154" spans="1:9" s="21" customFormat="1" ht="14.25" customHeight="1" x14ac:dyDescent="0.25">
      <c r="A154" s="327">
        <v>329</v>
      </c>
      <c r="B154" s="103" t="s">
        <v>70</v>
      </c>
      <c r="C154" s="150">
        <f>SUM(C155:C156)</f>
        <v>932</v>
      </c>
      <c r="D154" s="323">
        <f>SUM(D155:D156)</f>
        <v>932</v>
      </c>
      <c r="E154" s="323"/>
      <c r="F154" s="112"/>
      <c r="G154" s="112"/>
      <c r="H154" s="27"/>
      <c r="I154" s="27"/>
    </row>
    <row r="155" spans="1:9" s="21" customFormat="1" ht="14.25" customHeight="1" x14ac:dyDescent="0.25">
      <c r="A155" s="330">
        <v>3292</v>
      </c>
      <c r="B155" s="102" t="s">
        <v>146</v>
      </c>
      <c r="C155" s="150">
        <v>932</v>
      </c>
      <c r="D155" s="331">
        <v>932</v>
      </c>
      <c r="E155" s="323"/>
      <c r="F155" s="112"/>
      <c r="G155" s="112"/>
      <c r="H155" s="27"/>
      <c r="I155" s="27"/>
    </row>
    <row r="156" spans="1:9" s="21" customFormat="1" ht="14.25" customHeight="1" x14ac:dyDescent="0.25">
      <c r="A156" s="330">
        <v>3299</v>
      </c>
      <c r="B156" s="102" t="s">
        <v>70</v>
      </c>
      <c r="C156" s="150"/>
      <c r="D156" s="323"/>
      <c r="E156" s="323"/>
      <c r="F156" s="112"/>
      <c r="G156" s="112"/>
      <c r="H156" s="27"/>
      <c r="I156" s="27"/>
    </row>
    <row r="157" spans="1:9" s="21" customFormat="1" ht="14.25" customHeight="1" x14ac:dyDescent="0.25">
      <c r="A157" s="330">
        <v>42</v>
      </c>
      <c r="B157" s="102" t="s">
        <v>269</v>
      </c>
      <c r="C157" s="150">
        <f>C158</f>
        <v>1500</v>
      </c>
      <c r="D157" s="323">
        <f>D158</f>
        <v>1500</v>
      </c>
      <c r="E157" s="323"/>
      <c r="F157" s="112"/>
      <c r="G157" s="112"/>
      <c r="H157" s="27"/>
      <c r="I157" s="27"/>
    </row>
    <row r="158" spans="1:9" s="21" customFormat="1" ht="14.25" customHeight="1" x14ac:dyDescent="0.25">
      <c r="A158" s="330">
        <v>422</v>
      </c>
      <c r="B158" s="102" t="s">
        <v>281</v>
      </c>
      <c r="C158" s="150">
        <f>C159</f>
        <v>1500</v>
      </c>
      <c r="D158" s="323">
        <f>D159</f>
        <v>1500</v>
      </c>
      <c r="E158" s="323"/>
      <c r="F158" s="112"/>
      <c r="G158" s="112"/>
      <c r="H158" s="27"/>
      <c r="I158" s="27"/>
    </row>
    <row r="159" spans="1:9" s="20" customFormat="1" x14ac:dyDescent="0.2">
      <c r="A159" s="330">
        <v>4221</v>
      </c>
      <c r="B159" s="102" t="s">
        <v>247</v>
      </c>
      <c r="C159" s="149">
        <v>1500</v>
      </c>
      <c r="D159" s="331">
        <v>1500</v>
      </c>
      <c r="E159" s="323"/>
      <c r="F159" s="115"/>
      <c r="G159" s="115"/>
      <c r="H159" s="24"/>
      <c r="I159" s="24"/>
    </row>
    <row r="160" spans="1:9" x14ac:dyDescent="0.25">
      <c r="A160" s="350" t="s">
        <v>152</v>
      </c>
      <c r="B160" s="351" t="s">
        <v>200</v>
      </c>
      <c r="C160" s="352">
        <f>C161</f>
        <v>10010</v>
      </c>
      <c r="D160" s="353">
        <f t="shared" ref="C160:D162" si="6">D161</f>
        <v>10008.24</v>
      </c>
      <c r="E160" s="354">
        <f>D160/C160*100</f>
        <v>99.982417582417582</v>
      </c>
      <c r="F160" s="116"/>
      <c r="G160" s="116"/>
    </row>
    <row r="161" spans="1:7" x14ac:dyDescent="0.25">
      <c r="A161" s="355" t="s">
        <v>153</v>
      </c>
      <c r="B161" s="356" t="s">
        <v>154</v>
      </c>
      <c r="C161" s="357">
        <f t="shared" si="6"/>
        <v>10010</v>
      </c>
      <c r="D161" s="358">
        <f t="shared" si="6"/>
        <v>10008.24</v>
      </c>
      <c r="E161" s="347">
        <f>(D161/C161)*100</f>
        <v>99.982417582417582</v>
      </c>
      <c r="F161" s="116"/>
      <c r="G161" s="116"/>
    </row>
    <row r="162" spans="1:7" x14ac:dyDescent="0.25">
      <c r="A162" s="359">
        <v>11</v>
      </c>
      <c r="B162" s="360" t="s">
        <v>37</v>
      </c>
      <c r="C162" s="361">
        <f t="shared" si="6"/>
        <v>10010</v>
      </c>
      <c r="D162" s="362">
        <f t="shared" si="6"/>
        <v>10008.24</v>
      </c>
      <c r="E162" s="348">
        <f>(D162/C162)*100</f>
        <v>99.982417582417582</v>
      </c>
      <c r="F162" s="116"/>
      <c r="G162" s="116"/>
    </row>
    <row r="163" spans="1:7" s="21" customFormat="1" x14ac:dyDescent="0.25">
      <c r="A163" s="321">
        <v>3</v>
      </c>
      <c r="B163" s="322" t="s">
        <v>41</v>
      </c>
      <c r="C163" s="333">
        <f t="shared" ref="C163:D163" si="7">SUM(C164)</f>
        <v>10010</v>
      </c>
      <c r="D163" s="99">
        <f t="shared" si="7"/>
        <v>10008.24</v>
      </c>
      <c r="E163" s="349">
        <f t="shared" ref="E163:E164" si="8">(D163/C163)*100</f>
        <v>99.982417582417582</v>
      </c>
      <c r="F163" s="116"/>
      <c r="G163" s="116"/>
    </row>
    <row r="164" spans="1:7" s="12" customFormat="1" x14ac:dyDescent="0.25">
      <c r="A164" s="334">
        <v>32</v>
      </c>
      <c r="B164" s="335" t="s">
        <v>16</v>
      </c>
      <c r="C164" s="336">
        <f>SUM(C165)</f>
        <v>10010</v>
      </c>
      <c r="D164" s="337">
        <f>SUM(D165)</f>
        <v>10008.24</v>
      </c>
      <c r="E164" s="349">
        <f t="shared" si="8"/>
        <v>99.982417582417582</v>
      </c>
      <c r="F164" s="117"/>
      <c r="G164" s="117"/>
    </row>
    <row r="165" spans="1:7" s="21" customFormat="1" x14ac:dyDescent="0.25">
      <c r="A165" s="338">
        <v>329</v>
      </c>
      <c r="B165" s="322" t="s">
        <v>70</v>
      </c>
      <c r="C165" s="333">
        <f>SUM(C166)</f>
        <v>10010</v>
      </c>
      <c r="D165" s="99">
        <f>SUM(D166)</f>
        <v>10008.24</v>
      </c>
      <c r="E165" s="349"/>
      <c r="F165" s="116"/>
      <c r="G165" s="116"/>
    </row>
    <row r="166" spans="1:7" x14ac:dyDescent="0.25">
      <c r="A166" s="339">
        <v>3291</v>
      </c>
      <c r="B166" s="105" t="s">
        <v>155</v>
      </c>
      <c r="C166" s="340">
        <v>10010</v>
      </c>
      <c r="D166" s="100">
        <v>10008.24</v>
      </c>
      <c r="E166" s="349"/>
      <c r="F166" s="116"/>
      <c r="G166" s="116"/>
    </row>
    <row r="167" spans="1:7" x14ac:dyDescent="0.25">
      <c r="A167" s="350" t="s">
        <v>198</v>
      </c>
      <c r="B167" s="351" t="s">
        <v>201</v>
      </c>
      <c r="C167" s="352">
        <f>C168</f>
        <v>0</v>
      </c>
      <c r="D167" s="353">
        <f t="shared" ref="C167:D169" si="9">D168</f>
        <v>0</v>
      </c>
      <c r="E167" s="354" t="e">
        <f>D167/C167*100</f>
        <v>#DIV/0!</v>
      </c>
      <c r="F167" s="116"/>
      <c r="G167" s="116"/>
    </row>
    <row r="168" spans="1:7" x14ac:dyDescent="0.25">
      <c r="A168" s="355" t="s">
        <v>199</v>
      </c>
      <c r="B168" s="356" t="s">
        <v>202</v>
      </c>
      <c r="C168" s="357"/>
      <c r="D168" s="358"/>
      <c r="E168" s="347" t="e">
        <f>(D168/C168)*100</f>
        <v>#DIV/0!</v>
      </c>
      <c r="F168" s="116"/>
      <c r="G168" s="116"/>
    </row>
    <row r="169" spans="1:7" x14ac:dyDescent="0.25">
      <c r="A169" s="359">
        <v>11</v>
      </c>
      <c r="B169" s="360" t="s">
        <v>37</v>
      </c>
      <c r="C169" s="361">
        <f t="shared" si="9"/>
        <v>0</v>
      </c>
      <c r="D169" s="362">
        <f t="shared" si="9"/>
        <v>0</v>
      </c>
      <c r="E169" s="348" t="e">
        <f>(D169/C169)*100</f>
        <v>#DIV/0!</v>
      </c>
      <c r="F169" s="116"/>
      <c r="G169" s="116"/>
    </row>
    <row r="170" spans="1:7" s="21" customFormat="1" x14ac:dyDescent="0.25">
      <c r="A170" s="321">
        <v>3</v>
      </c>
      <c r="B170" s="322" t="s">
        <v>41</v>
      </c>
      <c r="C170" s="333">
        <f t="shared" ref="C170:D170" si="10">SUM(C171)</f>
        <v>0</v>
      </c>
      <c r="D170" s="99">
        <f t="shared" si="10"/>
        <v>0</v>
      </c>
      <c r="E170" s="349" t="e">
        <f t="shared" ref="E170:E171" si="11">(D170/C170)*100</f>
        <v>#DIV/0!</v>
      </c>
      <c r="F170" s="116"/>
      <c r="G170" s="116"/>
    </row>
    <row r="171" spans="1:7" s="12" customFormat="1" x14ac:dyDescent="0.25">
      <c r="A171" s="334">
        <v>32</v>
      </c>
      <c r="B171" s="335" t="s">
        <v>16</v>
      </c>
      <c r="C171" s="336"/>
      <c r="D171" s="337">
        <f>SUM(D172)</f>
        <v>0</v>
      </c>
      <c r="E171" s="349" t="e">
        <f t="shared" si="11"/>
        <v>#DIV/0!</v>
      </c>
      <c r="F171" s="117"/>
      <c r="G171" s="117"/>
    </row>
    <row r="172" spans="1:7" s="21" customFormat="1" x14ac:dyDescent="0.25">
      <c r="A172" s="338">
        <v>327</v>
      </c>
      <c r="B172" s="322" t="s">
        <v>70</v>
      </c>
      <c r="C172" s="333"/>
      <c r="D172" s="99">
        <f>SUM(D173)</f>
        <v>0</v>
      </c>
      <c r="E172" s="349"/>
      <c r="F172" s="116"/>
      <c r="G172" s="116"/>
    </row>
    <row r="173" spans="1:7" x14ac:dyDescent="0.25">
      <c r="A173" s="339">
        <v>3237</v>
      </c>
      <c r="B173" s="105" t="s">
        <v>203</v>
      </c>
      <c r="C173" s="340"/>
      <c r="D173" s="100"/>
      <c r="E173" s="349"/>
      <c r="F173" s="116"/>
      <c r="G173" s="116"/>
    </row>
    <row r="174" spans="1:7" x14ac:dyDescent="0.25">
      <c r="A174" s="359">
        <v>43</v>
      </c>
      <c r="B174" s="360" t="s">
        <v>204</v>
      </c>
      <c r="C174" s="361">
        <f t="shared" ref="C174:D174" si="12">C175</f>
        <v>0</v>
      </c>
      <c r="D174" s="362">
        <f t="shared" si="12"/>
        <v>0</v>
      </c>
      <c r="E174" s="348" t="e">
        <f>(D174/C174)*100</f>
        <v>#DIV/0!</v>
      </c>
      <c r="F174" s="116"/>
      <c r="G174" s="116"/>
    </row>
    <row r="175" spans="1:7" s="21" customFormat="1" x14ac:dyDescent="0.25">
      <c r="A175" s="321">
        <v>3</v>
      </c>
      <c r="B175" s="322" t="s">
        <v>41</v>
      </c>
      <c r="C175" s="333">
        <f t="shared" ref="C175:D175" si="13">SUM(C176)</f>
        <v>0</v>
      </c>
      <c r="D175" s="99">
        <f t="shared" si="13"/>
        <v>0</v>
      </c>
      <c r="E175" s="349" t="e">
        <f t="shared" ref="E175:E176" si="14">(D175/C175)*100</f>
        <v>#DIV/0!</v>
      </c>
      <c r="F175" s="116"/>
      <c r="G175" s="116"/>
    </row>
    <row r="176" spans="1:7" s="12" customFormat="1" x14ac:dyDescent="0.25">
      <c r="A176" s="334">
        <v>32</v>
      </c>
      <c r="B176" s="335" t="s">
        <v>16</v>
      </c>
      <c r="C176" s="336"/>
      <c r="D176" s="337">
        <f>SUM(D177)</f>
        <v>0</v>
      </c>
      <c r="E176" s="349" t="e">
        <f t="shared" si="14"/>
        <v>#DIV/0!</v>
      </c>
      <c r="F176" s="117"/>
      <c r="G176" s="117"/>
    </row>
    <row r="177" spans="1:7" s="21" customFormat="1" x14ac:dyDescent="0.25">
      <c r="A177" s="338">
        <v>327</v>
      </c>
      <c r="B177" s="322" t="s">
        <v>70</v>
      </c>
      <c r="C177" s="333"/>
      <c r="D177" s="99">
        <f>SUM(D178)</f>
        <v>0</v>
      </c>
      <c r="E177" s="349"/>
      <c r="F177" s="116"/>
      <c r="G177" s="116"/>
    </row>
    <row r="178" spans="1:7" x14ac:dyDescent="0.25">
      <c r="A178" s="339">
        <v>3271</v>
      </c>
      <c r="B178" s="105" t="s">
        <v>76</v>
      </c>
      <c r="C178" s="340"/>
      <c r="D178" s="100"/>
      <c r="E178" s="349"/>
      <c r="F178" s="116"/>
      <c r="G178" s="116"/>
    </row>
    <row r="179" spans="1:7" x14ac:dyDescent="0.25">
      <c r="A179" s="350" t="s">
        <v>205</v>
      </c>
      <c r="B179" s="351" t="s">
        <v>206</v>
      </c>
      <c r="C179" s="352">
        <f>C180</f>
        <v>10000</v>
      </c>
      <c r="D179" s="353">
        <f>D180</f>
        <v>10000</v>
      </c>
      <c r="E179" s="354">
        <f>D179/C179*100</f>
        <v>100</v>
      </c>
      <c r="F179" s="116"/>
      <c r="G179" s="116"/>
    </row>
    <row r="180" spans="1:7" x14ac:dyDescent="0.25">
      <c r="A180" s="355" t="s">
        <v>211</v>
      </c>
      <c r="B180" s="356" t="s">
        <v>254</v>
      </c>
      <c r="C180" s="357">
        <f t="shared" ref="C180:D181" si="15">C181</f>
        <v>10000</v>
      </c>
      <c r="D180" s="358">
        <f t="shared" si="15"/>
        <v>10000</v>
      </c>
      <c r="E180" s="347">
        <f>(D180/C180)*100</f>
        <v>100</v>
      </c>
      <c r="F180" s="116"/>
      <c r="G180" s="116"/>
    </row>
    <row r="181" spans="1:7" x14ac:dyDescent="0.25">
      <c r="A181" s="359">
        <v>11</v>
      </c>
      <c r="B181" s="360" t="s">
        <v>256</v>
      </c>
      <c r="C181" s="361">
        <f t="shared" si="15"/>
        <v>10000</v>
      </c>
      <c r="D181" s="362">
        <f t="shared" si="15"/>
        <v>10000</v>
      </c>
      <c r="E181" s="348">
        <f>(D181/C181)*100</f>
        <v>100</v>
      </c>
      <c r="F181" s="116"/>
      <c r="G181" s="116"/>
    </row>
    <row r="182" spans="1:7" s="21" customFormat="1" x14ac:dyDescent="0.25">
      <c r="A182" s="321">
        <v>4</v>
      </c>
      <c r="B182" s="322" t="s">
        <v>207</v>
      </c>
      <c r="C182" s="333">
        <f t="shared" ref="C182:D182" si="16">SUM(C183)</f>
        <v>10000</v>
      </c>
      <c r="D182" s="99">
        <f t="shared" si="16"/>
        <v>10000</v>
      </c>
      <c r="E182" s="349">
        <f t="shared" ref="E182:E183" si="17">(D182/C182)*100</f>
        <v>100</v>
      </c>
      <c r="F182" s="116"/>
      <c r="G182" s="116"/>
    </row>
    <row r="183" spans="1:7" s="12" customFormat="1" x14ac:dyDescent="0.25">
      <c r="A183" s="334">
        <v>42</v>
      </c>
      <c r="B183" s="335" t="s">
        <v>208</v>
      </c>
      <c r="C183" s="336">
        <f>C184</f>
        <v>10000</v>
      </c>
      <c r="D183" s="337">
        <f>D184</f>
        <v>10000</v>
      </c>
      <c r="E183" s="349">
        <f t="shared" si="17"/>
        <v>100</v>
      </c>
      <c r="F183" s="117"/>
      <c r="G183" s="117"/>
    </row>
    <row r="184" spans="1:7" s="21" customFormat="1" x14ac:dyDescent="0.25">
      <c r="A184" s="338">
        <v>424</v>
      </c>
      <c r="B184" s="322" t="s">
        <v>216</v>
      </c>
      <c r="C184" s="333">
        <v>10000</v>
      </c>
      <c r="D184" s="99">
        <f>SUM(D185)</f>
        <v>10000</v>
      </c>
      <c r="E184" s="349"/>
      <c r="F184" s="116"/>
      <c r="G184" s="116"/>
    </row>
    <row r="185" spans="1:7" x14ac:dyDescent="0.25">
      <c r="A185" s="339">
        <v>4242</v>
      </c>
      <c r="B185" s="105" t="s">
        <v>255</v>
      </c>
      <c r="C185" s="340">
        <v>10000</v>
      </c>
      <c r="D185" s="100">
        <v>10000</v>
      </c>
      <c r="E185" s="349"/>
      <c r="F185" s="116"/>
      <c r="G185" s="116"/>
    </row>
    <row r="186" spans="1:7" x14ac:dyDescent="0.25">
      <c r="A186" s="359">
        <v>43</v>
      </c>
      <c r="B186" s="360" t="s">
        <v>204</v>
      </c>
      <c r="C186" s="361"/>
      <c r="D186" s="362"/>
      <c r="E186" s="348" t="e">
        <f>(D186/C186)*100</f>
        <v>#DIV/0!</v>
      </c>
      <c r="F186" s="116"/>
      <c r="G186" s="116"/>
    </row>
    <row r="187" spans="1:7" s="21" customFormat="1" x14ac:dyDescent="0.25">
      <c r="A187" s="321">
        <v>4</v>
      </c>
      <c r="B187" s="322" t="s">
        <v>207</v>
      </c>
      <c r="C187" s="333"/>
      <c r="D187" s="99"/>
      <c r="E187" s="349" t="e">
        <f t="shared" ref="E187:E188" si="18">(D187/C187)*100</f>
        <v>#DIV/0!</v>
      </c>
      <c r="F187" s="116"/>
      <c r="G187" s="116"/>
    </row>
    <row r="188" spans="1:7" s="12" customFormat="1" x14ac:dyDescent="0.25">
      <c r="A188" s="334">
        <v>42</v>
      </c>
      <c r="B188" s="335" t="s">
        <v>208</v>
      </c>
      <c r="C188" s="336"/>
      <c r="D188" s="337"/>
      <c r="E188" s="349" t="e">
        <f t="shared" si="18"/>
        <v>#DIV/0!</v>
      </c>
      <c r="F188" s="117"/>
      <c r="G188" s="117"/>
    </row>
    <row r="189" spans="1:7" s="21" customFormat="1" x14ac:dyDescent="0.25">
      <c r="A189" s="338">
        <v>422</v>
      </c>
      <c r="B189" s="322" t="s">
        <v>64</v>
      </c>
      <c r="C189" s="333"/>
      <c r="D189" s="99"/>
      <c r="E189" s="349"/>
      <c r="F189" s="116"/>
      <c r="G189" s="116"/>
    </row>
    <row r="190" spans="1:7" x14ac:dyDescent="0.25">
      <c r="A190" s="339">
        <v>4223</v>
      </c>
      <c r="B190" s="105" t="s">
        <v>209</v>
      </c>
      <c r="C190" s="340"/>
      <c r="D190" s="100"/>
      <c r="E190" s="349"/>
      <c r="F190" s="116"/>
      <c r="G190" s="116"/>
    </row>
    <row r="191" spans="1:7" x14ac:dyDescent="0.25">
      <c r="A191" s="339">
        <v>4221</v>
      </c>
      <c r="B191" s="105" t="s">
        <v>210</v>
      </c>
      <c r="C191" s="340"/>
      <c r="D191" s="100"/>
      <c r="E191" s="349"/>
      <c r="F191" s="116"/>
      <c r="G191" s="116"/>
    </row>
    <row r="192" spans="1:7" x14ac:dyDescent="0.25">
      <c r="A192" s="339">
        <v>4241</v>
      </c>
      <c r="B192" s="105" t="s">
        <v>188</v>
      </c>
      <c r="C192" s="340"/>
      <c r="D192" s="100"/>
      <c r="E192" s="349"/>
      <c r="F192" s="116"/>
      <c r="G192" s="116"/>
    </row>
    <row r="193" spans="1:5" x14ac:dyDescent="0.25">
      <c r="A193" s="537"/>
      <c r="B193" s="537"/>
      <c r="C193" s="538"/>
      <c r="D193" s="537"/>
      <c r="E193" s="539"/>
    </row>
    <row r="194" spans="1:5" x14ac:dyDescent="0.25">
      <c r="A194" s="537"/>
      <c r="B194" s="537" t="s">
        <v>290</v>
      </c>
      <c r="C194" s="538"/>
      <c r="D194" s="537"/>
      <c r="E194" s="539"/>
    </row>
    <row r="195" spans="1:5" x14ac:dyDescent="0.25">
      <c r="A195" s="537"/>
      <c r="B195" s="537"/>
      <c r="C195" s="538"/>
      <c r="D195" s="537"/>
      <c r="E195" s="539"/>
    </row>
    <row r="196" spans="1:5" x14ac:dyDescent="0.25">
      <c r="A196" s="537"/>
      <c r="B196" s="537"/>
      <c r="C196" s="538"/>
      <c r="D196" s="537"/>
      <c r="E196" s="539"/>
    </row>
    <row r="197" spans="1:5" x14ac:dyDescent="0.25">
      <c r="A197" s="537"/>
      <c r="B197" s="537"/>
      <c r="C197" s="538"/>
      <c r="D197" s="537"/>
      <c r="E197" s="539"/>
    </row>
    <row r="198" spans="1:5" x14ac:dyDescent="0.25">
      <c r="A198" s="537"/>
      <c r="B198" s="537"/>
      <c r="C198" s="538"/>
      <c r="D198" s="537"/>
      <c r="E198" s="539"/>
    </row>
    <row r="199" spans="1:5" x14ac:dyDescent="0.25">
      <c r="A199" s="537"/>
      <c r="B199" s="537"/>
      <c r="C199" s="538"/>
      <c r="D199" s="537"/>
      <c r="E199" s="539"/>
    </row>
    <row r="200" spans="1:5" x14ac:dyDescent="0.25">
      <c r="A200" s="537"/>
      <c r="B200" s="537"/>
      <c r="C200" s="538"/>
      <c r="D200" s="537"/>
      <c r="E200" s="539"/>
    </row>
  </sheetData>
  <mergeCells count="3">
    <mergeCell ref="A5:B5"/>
    <mergeCell ref="A1:E1"/>
    <mergeCell ref="A2:E2"/>
  </mergeCells>
  <pageMargins left="0.70866141732283461" right="0.70866141732283461" top="0.74803149606299213" bottom="0.74803149606299213" header="0.31496062992125984" footer="0.31496062992125984"/>
  <pageSetup scale="92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5"/>
  <sheetViews>
    <sheetView topLeftCell="A7" workbookViewId="0">
      <selection activeCell="B10" sqref="B10"/>
    </sheetView>
  </sheetViews>
  <sheetFormatPr defaultRowHeight="12.75" x14ac:dyDescent="0.2"/>
  <cols>
    <col min="1" max="1" width="9.28515625" customWidth="1"/>
    <col min="2" max="2" width="34" customWidth="1"/>
    <col min="3" max="3" width="7.42578125" style="166" customWidth="1"/>
    <col min="4" max="4" width="11.5703125" style="167" customWidth="1"/>
    <col min="5" max="5" width="12" style="167" customWidth="1"/>
    <col min="6" max="6" width="9.28515625" customWidth="1"/>
    <col min="7" max="7" width="6.140625" customWidth="1"/>
    <col min="8" max="8" width="5.5703125" customWidth="1"/>
    <col min="10" max="10" width="10.140625" bestFit="1" customWidth="1"/>
    <col min="12" max="12" width="10.140625" bestFit="1" customWidth="1"/>
    <col min="13" max="13" width="11.7109375" bestFit="1" customWidth="1"/>
  </cols>
  <sheetData>
    <row r="1" spans="1:12" ht="15" x14ac:dyDescent="0.25">
      <c r="B1" s="592" t="s">
        <v>167</v>
      </c>
      <c r="C1" s="592"/>
      <c r="D1" s="592"/>
      <c r="E1" s="592"/>
    </row>
    <row r="2" spans="1:12" ht="15" x14ac:dyDescent="0.25">
      <c r="A2" s="592" t="s">
        <v>168</v>
      </c>
      <c r="B2" s="592"/>
      <c r="C2" s="592"/>
      <c r="D2" s="592"/>
      <c r="E2" s="592"/>
      <c r="F2" s="592"/>
    </row>
    <row r="3" spans="1:12" ht="13.5" thickBot="1" x14ac:dyDescent="0.25"/>
    <row r="4" spans="1:12" ht="45.75" thickBot="1" x14ac:dyDescent="0.3">
      <c r="A4" s="168" t="s">
        <v>169</v>
      </c>
      <c r="B4" s="169" t="s">
        <v>170</v>
      </c>
      <c r="C4" s="170" t="s">
        <v>260</v>
      </c>
      <c r="D4" s="171" t="s">
        <v>266</v>
      </c>
      <c r="E4" s="172" t="s">
        <v>278</v>
      </c>
      <c r="F4" s="173" t="s">
        <v>96</v>
      </c>
    </row>
    <row r="5" spans="1:12" ht="25.5" x14ac:dyDescent="0.2">
      <c r="A5" s="174"/>
      <c r="B5" s="175">
        <v>1</v>
      </c>
      <c r="C5" s="176">
        <v>2</v>
      </c>
      <c r="D5" s="177">
        <v>3</v>
      </c>
      <c r="E5" s="177">
        <v>4</v>
      </c>
      <c r="F5" s="178" t="s">
        <v>171</v>
      </c>
    </row>
    <row r="6" spans="1:12" ht="15" x14ac:dyDescent="0.25">
      <c r="A6" s="179">
        <v>1</v>
      </c>
      <c r="B6" s="180" t="s">
        <v>37</v>
      </c>
      <c r="C6" s="181"/>
      <c r="D6" s="182"/>
      <c r="E6" s="182"/>
      <c r="F6" s="183"/>
    </row>
    <row r="7" spans="1:12" ht="15" x14ac:dyDescent="0.25">
      <c r="A7" s="184"/>
      <c r="B7" s="185" t="s">
        <v>172</v>
      </c>
      <c r="C7" s="186"/>
      <c r="D7" s="187">
        <v>466110</v>
      </c>
      <c r="E7" s="193">
        <v>459389.48</v>
      </c>
      <c r="F7" s="188">
        <f>E7/D7*100</f>
        <v>98.558168672630913</v>
      </c>
    </row>
    <row r="8" spans="1:12" ht="15" x14ac:dyDescent="0.25">
      <c r="A8" s="184"/>
      <c r="B8" s="189" t="s">
        <v>173</v>
      </c>
      <c r="C8" s="186"/>
      <c r="D8" s="187">
        <v>466110</v>
      </c>
      <c r="E8" s="215">
        <v>465889.65</v>
      </c>
      <c r="F8" s="188">
        <f t="shared" ref="F8:F20" si="0">E8/D8*100</f>
        <v>99.95272575143207</v>
      </c>
    </row>
    <row r="9" spans="1:12" ht="15" x14ac:dyDescent="0.25">
      <c r="A9" s="179">
        <v>91</v>
      </c>
      <c r="B9" s="191" t="s">
        <v>174</v>
      </c>
      <c r="C9" s="181"/>
      <c r="D9" s="182">
        <v>0</v>
      </c>
      <c r="E9" s="182">
        <v>0</v>
      </c>
      <c r="F9" s="183"/>
      <c r="J9" s="167"/>
      <c r="L9" s="167"/>
    </row>
    <row r="10" spans="1:12" ht="15" x14ac:dyDescent="0.25">
      <c r="A10" s="179">
        <v>3</v>
      </c>
      <c r="B10" s="180" t="s">
        <v>286</v>
      </c>
      <c r="C10" s="181"/>
      <c r="D10" s="182"/>
      <c r="E10" s="182"/>
      <c r="F10" s="183"/>
    </row>
    <row r="11" spans="1:12" ht="15" x14ac:dyDescent="0.25">
      <c r="A11" s="184"/>
      <c r="B11" s="185" t="s">
        <v>175</v>
      </c>
      <c r="C11" s="186"/>
      <c r="D11" s="187">
        <v>34800</v>
      </c>
      <c r="E11" s="182">
        <v>32982.67</v>
      </c>
      <c r="F11" s="192">
        <f>E11/D11*100</f>
        <v>94.777787356321824</v>
      </c>
    </row>
    <row r="12" spans="1:12" ht="15" x14ac:dyDescent="0.25">
      <c r="A12" s="184"/>
      <c r="B12" s="185" t="s">
        <v>173</v>
      </c>
      <c r="C12" s="186"/>
      <c r="D12" s="187">
        <v>56350</v>
      </c>
      <c r="E12" s="182">
        <v>42115.45</v>
      </c>
      <c r="F12" s="192">
        <f>E12/D12*100</f>
        <v>74.73904170363798</v>
      </c>
    </row>
    <row r="13" spans="1:12" ht="15" x14ac:dyDescent="0.25">
      <c r="A13" s="179">
        <v>93</v>
      </c>
      <c r="B13" s="191" t="s">
        <v>176</v>
      </c>
      <c r="C13" s="181">
        <v>0</v>
      </c>
      <c r="D13" s="182">
        <v>21550</v>
      </c>
      <c r="E13" s="182">
        <v>17838.919999999998</v>
      </c>
      <c r="F13" s="183">
        <v>82.78</v>
      </c>
    </row>
    <row r="14" spans="1:12" ht="15" x14ac:dyDescent="0.25">
      <c r="A14" s="179">
        <v>4</v>
      </c>
      <c r="B14" s="180" t="s">
        <v>52</v>
      </c>
      <c r="C14" s="181"/>
      <c r="D14" s="182"/>
      <c r="E14" s="182"/>
      <c r="F14" s="183"/>
    </row>
    <row r="15" spans="1:12" ht="15" x14ac:dyDescent="0.25">
      <c r="A15" s="184"/>
      <c r="B15" s="185" t="s">
        <v>172</v>
      </c>
      <c r="C15" s="181"/>
      <c r="D15" s="182">
        <v>67000</v>
      </c>
      <c r="E15" s="193">
        <v>71273.48</v>
      </c>
      <c r="F15" s="192">
        <f t="shared" si="0"/>
        <v>106.37832835820895</v>
      </c>
    </row>
    <row r="16" spans="1:12" ht="15" x14ac:dyDescent="0.25">
      <c r="A16" s="184"/>
      <c r="B16" s="185" t="s">
        <v>173</v>
      </c>
      <c r="C16" s="181"/>
      <c r="D16" s="194">
        <v>72000</v>
      </c>
      <c r="E16" s="193">
        <v>64090.19</v>
      </c>
      <c r="F16" s="188">
        <f t="shared" si="0"/>
        <v>89.014152777777781</v>
      </c>
    </row>
    <row r="17" spans="1:6" ht="15" x14ac:dyDescent="0.25">
      <c r="A17" s="179">
        <v>94</v>
      </c>
      <c r="B17" s="191" t="s">
        <v>176</v>
      </c>
      <c r="C17" s="195"/>
      <c r="D17" s="196">
        <v>5000</v>
      </c>
      <c r="E17" s="216">
        <v>5000</v>
      </c>
      <c r="F17" s="188">
        <f t="shared" si="0"/>
        <v>100</v>
      </c>
    </row>
    <row r="18" spans="1:6" ht="15" x14ac:dyDescent="0.25">
      <c r="A18" s="179">
        <v>5</v>
      </c>
      <c r="B18" s="180" t="s">
        <v>282</v>
      </c>
      <c r="C18" s="181"/>
      <c r="D18" s="194"/>
      <c r="E18" s="182"/>
      <c r="F18" s="183"/>
    </row>
    <row r="19" spans="1:6" ht="15" x14ac:dyDescent="0.25">
      <c r="A19" s="184"/>
      <c r="B19" s="185" t="s">
        <v>172</v>
      </c>
      <c r="C19" s="181"/>
      <c r="D19" s="194">
        <v>49360</v>
      </c>
      <c r="E19" s="190">
        <v>49174.71</v>
      </c>
      <c r="F19" s="192">
        <f t="shared" si="0"/>
        <v>99.624615072933537</v>
      </c>
    </row>
    <row r="20" spans="1:6" x14ac:dyDescent="0.2">
      <c r="A20" s="184"/>
      <c r="B20" s="185" t="s">
        <v>173</v>
      </c>
      <c r="C20" s="181"/>
      <c r="D20" s="194">
        <v>49360</v>
      </c>
      <c r="E20" s="182">
        <v>49174.71</v>
      </c>
      <c r="F20" s="188">
        <f t="shared" si="0"/>
        <v>99.624615072933537</v>
      </c>
    </row>
    <row r="21" spans="1:6" ht="15" x14ac:dyDescent="0.25">
      <c r="A21" s="179">
        <v>5</v>
      </c>
      <c r="B21" s="544" t="s">
        <v>283</v>
      </c>
      <c r="C21" s="181">
        <v>0</v>
      </c>
      <c r="D21" s="182">
        <v>0</v>
      </c>
      <c r="E21" s="182">
        <v>0</v>
      </c>
      <c r="F21" s="183"/>
    </row>
    <row r="22" spans="1:6" ht="15" x14ac:dyDescent="0.25">
      <c r="A22" s="179"/>
      <c r="B22" s="545" t="s">
        <v>172</v>
      </c>
      <c r="C22" s="181"/>
      <c r="D22" s="182">
        <v>6000</v>
      </c>
      <c r="E22" s="182"/>
      <c r="F22" s="183"/>
    </row>
    <row r="23" spans="1:6" ht="15" x14ac:dyDescent="0.25">
      <c r="A23" s="179"/>
      <c r="B23" s="545" t="s">
        <v>173</v>
      </c>
      <c r="C23" s="181"/>
      <c r="D23" s="182">
        <v>6000</v>
      </c>
      <c r="E23" s="182"/>
      <c r="F23" s="183"/>
    </row>
    <row r="24" spans="1:6" ht="15" x14ac:dyDescent="0.25">
      <c r="A24" s="179">
        <v>6</v>
      </c>
      <c r="B24" s="544" t="s">
        <v>285</v>
      </c>
      <c r="C24" s="181"/>
      <c r="D24" s="182"/>
      <c r="E24" s="182"/>
      <c r="F24" s="183"/>
    </row>
    <row r="25" spans="1:6" ht="15" x14ac:dyDescent="0.25">
      <c r="A25" s="179"/>
      <c r="B25" s="545" t="s">
        <v>172</v>
      </c>
      <c r="C25" s="181"/>
      <c r="D25" s="182"/>
      <c r="E25" s="182">
        <v>2000</v>
      </c>
      <c r="F25" s="183"/>
    </row>
    <row r="26" spans="1:6" ht="15" x14ac:dyDescent="0.25">
      <c r="A26" s="179"/>
      <c r="B26" s="545" t="s">
        <v>173</v>
      </c>
      <c r="C26" s="181"/>
      <c r="D26" s="182"/>
      <c r="E26" s="182">
        <v>2000</v>
      </c>
      <c r="F26" s="183"/>
    </row>
    <row r="27" spans="1:6" ht="15" x14ac:dyDescent="0.25">
      <c r="A27" s="179"/>
      <c r="B27" s="191"/>
      <c r="C27" s="181"/>
      <c r="D27" s="182"/>
      <c r="E27" s="182"/>
      <c r="F27" s="183"/>
    </row>
    <row r="28" spans="1:6" ht="15" x14ac:dyDescent="0.25">
      <c r="A28" s="179"/>
      <c r="B28" s="545"/>
      <c r="C28" s="181"/>
      <c r="D28" s="182"/>
      <c r="E28" s="182"/>
      <c r="F28" s="183"/>
    </row>
    <row r="29" spans="1:6" x14ac:dyDescent="0.2">
      <c r="A29" s="184"/>
      <c r="B29" s="189"/>
      <c r="C29" s="181"/>
      <c r="D29" s="182"/>
      <c r="E29" s="182"/>
      <c r="F29" s="183"/>
    </row>
    <row r="30" spans="1:6" ht="15" x14ac:dyDescent="0.25">
      <c r="A30" s="184"/>
      <c r="B30" s="197" t="s">
        <v>57</v>
      </c>
      <c r="C30" s="198">
        <f>C7+C11+C15+C19</f>
        <v>0</v>
      </c>
      <c r="D30" s="190">
        <f>SUM(D7,D11,D15,D19,D22,D25,D27,D28)</f>
        <v>623270</v>
      </c>
      <c r="E30" s="190">
        <f>SUM(E7,E11,E15,E19,E22,E25)</f>
        <v>614820.34</v>
      </c>
      <c r="F30" s="199">
        <f>E30/D30*100</f>
        <v>98.644301827458406</v>
      </c>
    </row>
    <row r="31" spans="1:6" ht="15" x14ac:dyDescent="0.25">
      <c r="A31" s="184"/>
      <c r="B31" s="197" t="s">
        <v>22</v>
      </c>
      <c r="C31" s="198">
        <f>C8+C12+C16+C20</f>
        <v>0</v>
      </c>
      <c r="D31" s="190">
        <f>SUM(D8,D12,D16,D20,D23,D26,D29)</f>
        <v>649820</v>
      </c>
      <c r="E31" s="190">
        <f>SUM(E8,E12,E13,E16,E17,E20,E23,E26,E29)</f>
        <v>646108.91999999993</v>
      </c>
      <c r="F31" s="200">
        <f>E31/D31*100</f>
        <v>99.428906466406076</v>
      </c>
    </row>
    <row r="32" spans="1:6" ht="30.75" thickBot="1" x14ac:dyDescent="0.3">
      <c r="A32" s="201"/>
      <c r="B32" s="202" t="s">
        <v>177</v>
      </c>
      <c r="C32" s="203">
        <f>C17</f>
        <v>0</v>
      </c>
      <c r="D32" s="204">
        <f>SUM(D13,D17)</f>
        <v>26550</v>
      </c>
      <c r="E32" s="205">
        <f>SUM(E13,E17)</f>
        <v>22838.92</v>
      </c>
      <c r="F32" s="217">
        <f>E32/D32*100</f>
        <v>86.02229755178908</v>
      </c>
    </row>
    <row r="48" ht="16.5" customHeight="1" x14ac:dyDescent="0.2"/>
    <row r="49" spans="1:7" ht="16.5" customHeight="1" x14ac:dyDescent="0.2"/>
    <row r="50" spans="1:7" ht="16.5" customHeight="1" x14ac:dyDescent="0.2"/>
    <row r="51" spans="1:7" ht="16.5" customHeight="1" x14ac:dyDescent="0.2"/>
    <row r="52" spans="1:7" ht="16.5" customHeight="1" x14ac:dyDescent="0.2"/>
    <row r="58" spans="1:7" s="232" customFormat="1" ht="31.5" customHeight="1" x14ac:dyDescent="0.25">
      <c r="B58" s="593"/>
      <c r="C58" s="593"/>
      <c r="D58" s="593"/>
      <c r="E58" s="593"/>
    </row>
    <row r="59" spans="1:7" s="232" customFormat="1" ht="31.5" customHeight="1" x14ac:dyDescent="0.3">
      <c r="B59" s="594"/>
      <c r="C59" s="595"/>
      <c r="D59" s="595"/>
      <c r="E59" s="595"/>
    </row>
    <row r="60" spans="1:7" s="232" customFormat="1" x14ac:dyDescent="0.2">
      <c r="C60" s="209"/>
      <c r="D60" s="233"/>
      <c r="E60" s="233"/>
    </row>
    <row r="61" spans="1:7" s="232" customFormat="1" ht="15" x14ac:dyDescent="0.25">
      <c r="B61" s="596"/>
      <c r="C61" s="596"/>
      <c r="D61" s="596"/>
      <c r="E61" s="596"/>
    </row>
    <row r="62" spans="1:7" s="232" customFormat="1" x14ac:dyDescent="0.2">
      <c r="C62" s="209"/>
      <c r="D62" s="233"/>
      <c r="E62" s="233"/>
    </row>
    <row r="63" spans="1:7" s="232" customFormat="1" ht="15" x14ac:dyDescent="0.25">
      <c r="A63" s="234"/>
      <c r="B63" s="235"/>
      <c r="C63" s="209"/>
      <c r="D63" s="233"/>
      <c r="E63" s="233"/>
      <c r="G63" s="236"/>
    </row>
    <row r="64" spans="1:7" s="232" customFormat="1" ht="15" x14ac:dyDescent="0.25">
      <c r="A64" s="237"/>
      <c r="B64" s="238"/>
      <c r="C64" s="209"/>
      <c r="D64" s="233"/>
      <c r="E64" s="233"/>
    </row>
    <row r="65" spans="1:13" s="232" customFormat="1" ht="15" x14ac:dyDescent="0.25">
      <c r="A65" s="239"/>
      <c r="B65" s="240"/>
      <c r="C65" s="241"/>
      <c r="D65" s="242"/>
      <c r="E65" s="242"/>
      <c r="F65" s="243"/>
    </row>
    <row r="66" spans="1:13" s="232" customFormat="1" ht="15" x14ac:dyDescent="0.25">
      <c r="A66" s="239"/>
      <c r="B66" s="240"/>
      <c r="C66" s="241"/>
      <c r="D66" s="241"/>
      <c r="E66" s="241"/>
      <c r="F66" s="244"/>
    </row>
    <row r="67" spans="1:13" s="232" customFormat="1" ht="15" x14ac:dyDescent="0.25">
      <c r="A67" s="245"/>
      <c r="B67" s="208"/>
      <c r="C67" s="246"/>
      <c r="D67" s="210"/>
      <c r="E67" s="210"/>
      <c r="F67" s="247"/>
    </row>
    <row r="68" spans="1:13" s="232" customFormat="1" ht="15" x14ac:dyDescent="0.25">
      <c r="A68" s="248"/>
      <c r="B68" s="249"/>
      <c r="C68" s="250"/>
      <c r="D68" s="251"/>
      <c r="E68" s="251"/>
      <c r="F68" s="247"/>
    </row>
    <row r="69" spans="1:13" s="232" customFormat="1" ht="15" x14ac:dyDescent="0.25">
      <c r="A69" s="248"/>
      <c r="B69" s="249"/>
      <c r="C69" s="250"/>
      <c r="D69" s="252"/>
      <c r="E69" s="251"/>
      <c r="F69" s="247"/>
      <c r="M69" s="233"/>
    </row>
    <row r="70" spans="1:13" s="232" customFormat="1" ht="32.25" customHeight="1" x14ac:dyDescent="0.25">
      <c r="A70" s="590"/>
      <c r="B70" s="591"/>
      <c r="C70" s="250"/>
      <c r="D70" s="210"/>
      <c r="E70" s="210"/>
      <c r="F70" s="247"/>
    </row>
    <row r="71" spans="1:13" s="232" customFormat="1" x14ac:dyDescent="0.2">
      <c r="C71" s="209"/>
      <c r="D71" s="233"/>
      <c r="E71" s="233"/>
    </row>
    <row r="72" spans="1:13" s="232" customFormat="1" ht="15" x14ac:dyDescent="0.25">
      <c r="A72" s="597"/>
      <c r="B72" s="597"/>
      <c r="C72" s="209"/>
      <c r="D72" s="233"/>
      <c r="E72" s="233"/>
    </row>
    <row r="73" spans="1:13" s="232" customFormat="1" x14ac:dyDescent="0.2">
      <c r="C73" s="209"/>
      <c r="D73" s="233"/>
      <c r="E73" s="233"/>
    </row>
    <row r="74" spans="1:13" s="232" customFormat="1" ht="15" x14ac:dyDescent="0.25">
      <c r="A74" s="239"/>
      <c r="B74" s="240"/>
      <c r="C74" s="241"/>
      <c r="D74" s="242"/>
      <c r="E74" s="242"/>
      <c r="F74" s="243"/>
    </row>
    <row r="75" spans="1:13" s="232" customFormat="1" ht="15" x14ac:dyDescent="0.25">
      <c r="A75" s="239"/>
      <c r="B75" s="240"/>
      <c r="C75" s="241"/>
      <c r="D75" s="241"/>
      <c r="E75" s="253"/>
      <c r="F75" s="244"/>
      <c r="M75" s="233"/>
    </row>
    <row r="76" spans="1:13" s="232" customFormat="1" ht="15" x14ac:dyDescent="0.25">
      <c r="A76" s="254"/>
      <c r="B76" s="208"/>
      <c r="C76" s="255"/>
      <c r="D76" s="210"/>
      <c r="E76" s="210"/>
      <c r="F76" s="247"/>
    </row>
    <row r="77" spans="1:13" s="232" customFormat="1" ht="15" x14ac:dyDescent="0.25">
      <c r="A77" s="237"/>
      <c r="B77" s="208"/>
      <c r="C77" s="255"/>
      <c r="D77" s="252"/>
      <c r="E77" s="256"/>
      <c r="F77" s="257"/>
    </row>
    <row r="78" spans="1:13" s="232" customFormat="1" ht="15" x14ac:dyDescent="0.25">
      <c r="A78" s="598"/>
      <c r="B78" s="598"/>
      <c r="C78" s="255"/>
      <c r="D78" s="210"/>
      <c r="E78" s="210"/>
      <c r="F78" s="247"/>
    </row>
    <row r="79" spans="1:13" s="232" customFormat="1" ht="15" x14ac:dyDescent="0.25">
      <c r="A79" s="258"/>
      <c r="B79" s="258"/>
      <c r="C79" s="209"/>
      <c r="D79" s="233"/>
      <c r="E79" s="233"/>
    </row>
    <row r="80" spans="1:13" s="232" customFormat="1" ht="15" x14ac:dyDescent="0.25">
      <c r="A80" s="258"/>
      <c r="B80" s="258"/>
      <c r="C80" s="209"/>
      <c r="D80" s="233"/>
      <c r="E80" s="233"/>
    </row>
    <row r="81" spans="1:6" s="232" customFormat="1" ht="15" x14ac:dyDescent="0.25">
      <c r="A81" s="258"/>
      <c r="B81" s="258"/>
      <c r="C81" s="209"/>
      <c r="D81" s="233"/>
      <c r="E81" s="233"/>
    </row>
    <row r="82" spans="1:6" s="232" customFormat="1" ht="15" x14ac:dyDescent="0.25">
      <c r="A82" s="258"/>
      <c r="B82" s="258"/>
      <c r="C82" s="209"/>
      <c r="D82" s="233"/>
      <c r="E82" s="233"/>
    </row>
    <row r="83" spans="1:6" s="232" customFormat="1" ht="15" x14ac:dyDescent="0.25">
      <c r="A83" s="258"/>
      <c r="B83" s="258"/>
      <c r="C83" s="209"/>
      <c r="D83" s="233"/>
      <c r="E83" s="233"/>
    </row>
    <row r="84" spans="1:6" s="232" customFormat="1" ht="15" x14ac:dyDescent="0.25">
      <c r="A84" s="258"/>
      <c r="B84" s="258"/>
      <c r="C84" s="209"/>
      <c r="D84" s="233"/>
      <c r="E84" s="233"/>
    </row>
    <row r="85" spans="1:6" s="232" customFormat="1" ht="15" x14ac:dyDescent="0.25">
      <c r="A85" s="258"/>
      <c r="B85" s="258"/>
      <c r="C85" s="209"/>
      <c r="D85" s="233"/>
      <c r="E85" s="233"/>
    </row>
    <row r="86" spans="1:6" s="232" customFormat="1" ht="15" x14ac:dyDescent="0.25">
      <c r="A86" s="258"/>
      <c r="B86" s="258"/>
      <c r="C86" s="209"/>
      <c r="D86" s="233"/>
      <c r="E86" s="233"/>
    </row>
    <row r="87" spans="1:6" s="232" customFormat="1" ht="15" x14ac:dyDescent="0.25">
      <c r="A87" s="258"/>
      <c r="B87" s="258"/>
      <c r="C87" s="209"/>
      <c r="D87" s="233"/>
      <c r="E87" s="233"/>
    </row>
    <row r="88" spans="1:6" s="232" customFormat="1" ht="15" x14ac:dyDescent="0.25">
      <c r="A88" s="258"/>
      <c r="B88" s="258"/>
      <c r="C88" s="209"/>
      <c r="D88" s="233"/>
      <c r="E88" s="233"/>
    </row>
    <row r="89" spans="1:6" s="232" customFormat="1" ht="15" x14ac:dyDescent="0.25">
      <c r="A89" s="258"/>
      <c r="B89" s="258"/>
      <c r="C89" s="209"/>
      <c r="D89" s="233"/>
      <c r="E89" s="233"/>
    </row>
    <row r="90" spans="1:6" s="232" customFormat="1" ht="15" x14ac:dyDescent="0.25">
      <c r="A90" s="259"/>
      <c r="B90" s="259"/>
      <c r="C90" s="260"/>
      <c r="D90" s="233"/>
      <c r="E90" s="233"/>
    </row>
    <row r="91" spans="1:6" s="232" customFormat="1" x14ac:dyDescent="0.2">
      <c r="C91" s="209"/>
      <c r="D91" s="233"/>
      <c r="E91" s="233"/>
    </row>
    <row r="92" spans="1:6" s="232" customFormat="1" ht="15" x14ac:dyDescent="0.25">
      <c r="A92" s="239"/>
      <c r="B92" s="240"/>
      <c r="C92" s="241"/>
      <c r="D92" s="242"/>
      <c r="E92" s="242"/>
      <c r="F92" s="243"/>
    </row>
    <row r="93" spans="1:6" s="232" customFormat="1" ht="15" x14ac:dyDescent="0.2">
      <c r="A93" s="261"/>
      <c r="B93" s="261"/>
      <c r="C93" s="262"/>
      <c r="D93" s="262"/>
      <c r="E93" s="263"/>
      <c r="F93" s="244"/>
    </row>
    <row r="94" spans="1:6" s="232" customFormat="1" ht="15" x14ac:dyDescent="0.25">
      <c r="A94" s="264"/>
      <c r="B94" s="208"/>
      <c r="C94" s="262"/>
      <c r="D94" s="265"/>
      <c r="E94" s="266"/>
      <c r="F94" s="244"/>
    </row>
    <row r="95" spans="1:6" s="232" customFormat="1" ht="15" x14ac:dyDescent="0.25">
      <c r="B95" s="237"/>
      <c r="C95" s="267"/>
      <c r="D95" s="210"/>
      <c r="E95" s="233"/>
      <c r="F95" s="233"/>
    </row>
    <row r="96" spans="1:6" s="232" customFormat="1" ht="15" x14ac:dyDescent="0.25">
      <c r="B96" s="249"/>
      <c r="C96" s="250"/>
      <c r="D96" s="251"/>
      <c r="E96" s="268"/>
      <c r="F96" s="269"/>
    </row>
    <row r="97" spans="1:7" s="232" customFormat="1" ht="15" x14ac:dyDescent="0.25">
      <c r="B97" s="249"/>
      <c r="C97" s="250"/>
      <c r="D97" s="251"/>
      <c r="E97" s="270"/>
      <c r="F97" s="269"/>
    </row>
    <row r="98" spans="1:7" s="232" customFormat="1" ht="15" x14ac:dyDescent="0.25">
      <c r="A98" s="590"/>
      <c r="B98" s="590"/>
      <c r="C98" s="255"/>
      <c r="D98" s="252"/>
      <c r="E98" s="210"/>
      <c r="F98" s="233"/>
    </row>
    <row r="99" spans="1:7" s="232" customFormat="1" x14ac:dyDescent="0.2">
      <c r="C99" s="209"/>
      <c r="D99" s="233"/>
      <c r="E99" s="233"/>
    </row>
    <row r="100" spans="1:7" s="232" customFormat="1" x14ac:dyDescent="0.2">
      <c r="C100" s="209"/>
      <c r="D100" s="233"/>
      <c r="E100" s="233"/>
    </row>
    <row r="101" spans="1:7" s="232" customFormat="1" ht="15" x14ac:dyDescent="0.25">
      <c r="A101" s="234"/>
      <c r="B101" s="234"/>
      <c r="C101" s="209"/>
      <c r="D101" s="233"/>
      <c r="E101" s="233"/>
    </row>
    <row r="102" spans="1:7" s="232" customFormat="1" x14ac:dyDescent="0.2">
      <c r="C102" s="209"/>
      <c r="D102" s="233"/>
      <c r="E102" s="233"/>
    </row>
    <row r="103" spans="1:7" s="232" customFormat="1" ht="15" x14ac:dyDescent="0.25">
      <c r="A103" s="239"/>
      <c r="B103" s="240"/>
      <c r="C103" s="241"/>
      <c r="D103" s="242"/>
      <c r="E103" s="242"/>
      <c r="F103" s="243"/>
    </row>
    <row r="104" spans="1:7" s="232" customFormat="1" ht="15" x14ac:dyDescent="0.25">
      <c r="A104" s="239"/>
      <c r="B104" s="240"/>
      <c r="C104" s="241"/>
      <c r="D104" s="241"/>
      <c r="E104" s="241"/>
      <c r="F104" s="244"/>
      <c r="G104" s="238"/>
    </row>
    <row r="105" spans="1:7" s="232" customFormat="1" ht="15" x14ac:dyDescent="0.25">
      <c r="A105" s="245"/>
      <c r="B105" s="208"/>
      <c r="C105" s="267"/>
      <c r="D105" s="252"/>
      <c r="E105" s="210"/>
      <c r="F105" s="247"/>
    </row>
    <row r="106" spans="1:7" s="232" customFormat="1" ht="15" x14ac:dyDescent="0.25">
      <c r="A106" s="271"/>
      <c r="B106" s="208"/>
      <c r="C106" s="255"/>
      <c r="D106" s="210"/>
      <c r="E106" s="210"/>
      <c r="F106" s="254"/>
    </row>
    <row r="107" spans="1:7" s="232" customFormat="1" ht="15" x14ac:dyDescent="0.25">
      <c r="A107" s="271"/>
      <c r="B107" s="208"/>
      <c r="C107" s="255"/>
      <c r="D107" s="210"/>
      <c r="E107" s="210"/>
      <c r="F107" s="254"/>
    </row>
    <row r="108" spans="1:7" s="232" customFormat="1" ht="15" x14ac:dyDescent="0.25">
      <c r="A108" s="271"/>
      <c r="B108" s="208"/>
      <c r="C108" s="255"/>
      <c r="D108" s="252"/>
      <c r="E108" s="210"/>
      <c r="F108" s="247"/>
    </row>
    <row r="109" spans="1:7" s="232" customFormat="1" ht="15" x14ac:dyDescent="0.25">
      <c r="A109" s="248"/>
      <c r="B109" s="249"/>
      <c r="C109" s="250"/>
      <c r="D109" s="252"/>
      <c r="E109" s="251"/>
      <c r="F109" s="247"/>
    </row>
    <row r="110" spans="1:7" s="232" customFormat="1" ht="15" x14ac:dyDescent="0.25">
      <c r="A110" s="598"/>
      <c r="B110" s="598"/>
      <c r="C110" s="255"/>
      <c r="D110" s="252"/>
      <c r="E110" s="210"/>
      <c r="F110" s="210"/>
    </row>
    <row r="111" spans="1:7" s="232" customFormat="1" x14ac:dyDescent="0.2">
      <c r="C111" s="209"/>
      <c r="D111" s="233"/>
      <c r="E111" s="233"/>
    </row>
    <row r="112" spans="1:7" s="232" customFormat="1" ht="15" x14ac:dyDescent="0.25">
      <c r="A112" s="234"/>
      <c r="B112" s="234"/>
      <c r="C112" s="260"/>
      <c r="D112" s="272"/>
      <c r="E112" s="233"/>
    </row>
    <row r="113" spans="1:6" s="232" customFormat="1" x14ac:dyDescent="0.2">
      <c r="C113" s="209"/>
      <c r="D113" s="233"/>
      <c r="E113" s="233"/>
    </row>
    <row r="114" spans="1:6" s="232" customFormat="1" ht="15" x14ac:dyDescent="0.25">
      <c r="A114" s="239"/>
      <c r="B114" s="240"/>
      <c r="C114" s="241"/>
      <c r="D114" s="242"/>
      <c r="E114" s="242"/>
      <c r="F114" s="243"/>
    </row>
    <row r="115" spans="1:6" s="232" customFormat="1" ht="15" x14ac:dyDescent="0.2">
      <c r="B115" s="240"/>
      <c r="C115" s="241"/>
      <c r="D115" s="241"/>
      <c r="E115" s="241"/>
      <c r="F115" s="244"/>
    </row>
    <row r="116" spans="1:6" s="232" customFormat="1" ht="15" x14ac:dyDescent="0.25">
      <c r="A116" s="237"/>
      <c r="B116" s="237"/>
      <c r="C116" s="255"/>
      <c r="D116" s="273"/>
      <c r="E116" s="233"/>
    </row>
    <row r="117" spans="1:6" s="232" customFormat="1" ht="15" x14ac:dyDescent="0.25">
      <c r="A117" s="238"/>
      <c r="B117" s="238"/>
      <c r="C117" s="250"/>
      <c r="D117" s="273"/>
      <c r="E117" s="233"/>
    </row>
    <row r="118" spans="1:6" s="232" customFormat="1" ht="15" x14ac:dyDescent="0.25">
      <c r="A118" s="590"/>
      <c r="B118" s="590"/>
      <c r="C118" s="255"/>
      <c r="D118" s="273"/>
      <c r="E118" s="233"/>
    </row>
    <row r="119" spans="1:6" s="232" customFormat="1" x14ac:dyDescent="0.2">
      <c r="C119" s="209"/>
      <c r="D119" s="233"/>
      <c r="E119" s="233"/>
    </row>
    <row r="120" spans="1:6" s="232" customFormat="1" x14ac:dyDescent="0.2">
      <c r="C120" s="209"/>
      <c r="D120" s="233"/>
      <c r="E120" s="233"/>
    </row>
    <row r="121" spans="1:6" s="232" customFormat="1" x14ac:dyDescent="0.2">
      <c r="C121" s="209"/>
      <c r="D121" s="233"/>
      <c r="E121" s="233"/>
    </row>
    <row r="122" spans="1:6" s="232" customFormat="1" ht="12.75" customHeight="1" x14ac:dyDescent="0.2">
      <c r="C122" s="209"/>
      <c r="D122" s="233"/>
      <c r="E122" s="233"/>
    </row>
    <row r="123" spans="1:6" s="232" customFormat="1" ht="21" x14ac:dyDescent="0.35">
      <c r="B123" s="599"/>
      <c r="C123" s="599"/>
      <c r="D123" s="599"/>
      <c r="E123" s="599"/>
    </row>
    <row r="124" spans="1:6" s="232" customFormat="1" x14ac:dyDescent="0.2">
      <c r="C124" s="209"/>
      <c r="D124" s="233"/>
      <c r="E124" s="233"/>
    </row>
    <row r="125" spans="1:6" s="232" customFormat="1" ht="39.75" customHeight="1" x14ac:dyDescent="0.35">
      <c r="A125" s="600"/>
      <c r="B125" s="600"/>
      <c r="C125" s="209"/>
      <c r="D125" s="233"/>
      <c r="E125" s="233"/>
    </row>
    <row r="126" spans="1:6" s="232" customFormat="1" ht="21" x14ac:dyDescent="0.35">
      <c r="A126" s="274"/>
      <c r="B126" s="274"/>
      <c r="C126" s="209"/>
      <c r="D126" s="233"/>
      <c r="E126" s="233"/>
    </row>
    <row r="127" spans="1:6" s="232" customFormat="1" ht="15" x14ac:dyDescent="0.25">
      <c r="A127" s="275"/>
      <c r="B127" s="275"/>
      <c r="C127" s="209"/>
      <c r="D127" s="233"/>
      <c r="E127" s="233"/>
    </row>
    <row r="128" spans="1:6" s="232" customFormat="1" x14ac:dyDescent="0.2">
      <c r="C128" s="209"/>
      <c r="D128" s="233"/>
      <c r="E128" s="233"/>
    </row>
    <row r="129" spans="1:6" s="232" customFormat="1" ht="75" customHeight="1" x14ac:dyDescent="0.25">
      <c r="A129" s="276"/>
      <c r="B129" s="277"/>
      <c r="C129" s="278"/>
      <c r="D129" s="279"/>
      <c r="E129" s="280"/>
      <c r="F129" s="278"/>
    </row>
    <row r="130" spans="1:6" s="232" customFormat="1" ht="15" x14ac:dyDescent="0.25">
      <c r="B130" s="245"/>
      <c r="C130" s="245"/>
      <c r="D130" s="281"/>
      <c r="E130" s="282"/>
      <c r="F130" s="278"/>
    </row>
    <row r="131" spans="1:6" s="232" customFormat="1" ht="15" x14ac:dyDescent="0.25">
      <c r="A131" s="283"/>
      <c r="B131" s="208"/>
      <c r="C131" s="255"/>
      <c r="D131" s="252"/>
      <c r="E131" s="252"/>
      <c r="F131" s="252"/>
    </row>
    <row r="132" spans="1:6" s="232" customFormat="1" ht="15" x14ac:dyDescent="0.25">
      <c r="A132" s="284"/>
      <c r="B132" s="208"/>
      <c r="C132" s="255"/>
      <c r="D132" s="252"/>
      <c r="E132" s="252"/>
      <c r="F132" s="252"/>
    </row>
    <row r="133" spans="1:6" s="232" customFormat="1" ht="15" x14ac:dyDescent="0.25">
      <c r="A133" s="284"/>
      <c r="B133" s="249"/>
      <c r="C133" s="250"/>
      <c r="D133" s="251"/>
      <c r="E133" s="251"/>
      <c r="F133" s="237"/>
    </row>
    <row r="134" spans="1:6" s="232" customFormat="1" ht="15" x14ac:dyDescent="0.25">
      <c r="A134" s="283"/>
      <c r="B134" s="208"/>
      <c r="C134" s="255"/>
      <c r="D134" s="252"/>
      <c r="E134" s="252"/>
      <c r="F134" s="285"/>
    </row>
    <row r="135" spans="1:6" s="232" customFormat="1" ht="15" x14ac:dyDescent="0.25">
      <c r="A135" s="284"/>
      <c r="B135" s="249"/>
      <c r="C135" s="250"/>
      <c r="D135" s="251"/>
      <c r="E135" s="251"/>
      <c r="F135" s="237"/>
    </row>
    <row r="136" spans="1:6" s="232" customFormat="1" ht="15" x14ac:dyDescent="0.25">
      <c r="A136" s="283"/>
      <c r="B136" s="208"/>
      <c r="C136" s="255"/>
      <c r="D136" s="252"/>
      <c r="E136" s="210"/>
      <c r="F136" s="285"/>
    </row>
    <row r="137" spans="1:6" s="232" customFormat="1" ht="15" x14ac:dyDescent="0.25">
      <c r="A137" s="284"/>
      <c r="B137" s="249"/>
      <c r="C137" s="250"/>
      <c r="D137" s="251"/>
      <c r="E137" s="233"/>
      <c r="F137" s="237"/>
    </row>
    <row r="138" spans="1:6" s="232" customFormat="1" ht="15" x14ac:dyDescent="0.25">
      <c r="A138" s="283"/>
      <c r="B138" s="208"/>
      <c r="C138" s="255"/>
      <c r="D138" s="252"/>
      <c r="E138" s="210"/>
      <c r="F138" s="252"/>
    </row>
    <row r="139" spans="1:6" s="232" customFormat="1" ht="15" x14ac:dyDescent="0.25">
      <c r="A139" s="283"/>
      <c r="B139" s="208"/>
      <c r="C139" s="255"/>
      <c r="D139" s="252"/>
      <c r="E139" s="252"/>
      <c r="F139" s="252"/>
    </row>
    <row r="140" spans="1:6" s="232" customFormat="1" ht="15" x14ac:dyDescent="0.25">
      <c r="A140" s="284"/>
      <c r="B140" s="249"/>
      <c r="C140" s="250"/>
      <c r="D140" s="251"/>
      <c r="E140" s="251"/>
      <c r="F140" s="237"/>
    </row>
    <row r="141" spans="1:6" s="232" customFormat="1" ht="15" x14ac:dyDescent="0.25">
      <c r="A141" s="284"/>
      <c r="B141" s="249"/>
      <c r="C141" s="250"/>
      <c r="D141" s="251"/>
      <c r="E141" s="251"/>
      <c r="F141" s="237"/>
    </row>
    <row r="142" spans="1:6" s="232" customFormat="1" ht="15" x14ac:dyDescent="0.25">
      <c r="A142" s="284"/>
      <c r="B142" s="249"/>
      <c r="C142" s="250"/>
      <c r="D142" s="251"/>
      <c r="E142" s="251"/>
      <c r="F142" s="237"/>
    </row>
    <row r="143" spans="1:6" s="232" customFormat="1" ht="15" x14ac:dyDescent="0.25">
      <c r="A143" s="284"/>
      <c r="B143" s="249"/>
      <c r="C143" s="250"/>
      <c r="D143" s="251"/>
      <c r="E143" s="251"/>
      <c r="F143" s="237"/>
    </row>
    <row r="144" spans="1:6" s="232" customFormat="1" ht="15" x14ac:dyDescent="0.25">
      <c r="A144" s="283"/>
      <c r="B144" s="208"/>
      <c r="C144" s="255"/>
      <c r="D144" s="252"/>
      <c r="E144" s="210"/>
      <c r="F144" s="252"/>
    </row>
    <row r="145" spans="1:6" s="232" customFormat="1" ht="15" x14ac:dyDescent="0.25">
      <c r="A145" s="284"/>
      <c r="B145" s="249"/>
      <c r="C145" s="250"/>
      <c r="D145" s="251"/>
      <c r="E145" s="233"/>
      <c r="F145" s="237"/>
    </row>
    <row r="146" spans="1:6" s="232" customFormat="1" ht="15" x14ac:dyDescent="0.25">
      <c r="A146" s="284"/>
      <c r="B146" s="249"/>
      <c r="C146" s="250"/>
      <c r="D146" s="251"/>
      <c r="E146" s="233"/>
      <c r="F146" s="237"/>
    </row>
    <row r="147" spans="1:6" s="232" customFormat="1" ht="15" x14ac:dyDescent="0.25">
      <c r="A147" s="284"/>
      <c r="B147" s="249"/>
      <c r="C147" s="250"/>
      <c r="D147" s="251"/>
      <c r="E147" s="233"/>
      <c r="F147" s="237"/>
    </row>
    <row r="148" spans="1:6" s="232" customFormat="1" ht="15" x14ac:dyDescent="0.25">
      <c r="A148" s="284"/>
      <c r="B148" s="249"/>
      <c r="C148" s="250"/>
      <c r="D148" s="251"/>
      <c r="E148" s="233"/>
      <c r="F148" s="237"/>
    </row>
    <row r="149" spans="1:6" s="232" customFormat="1" ht="15" x14ac:dyDescent="0.25">
      <c r="A149" s="284"/>
      <c r="B149" s="249"/>
      <c r="C149" s="250"/>
      <c r="D149" s="251"/>
      <c r="E149" s="233"/>
      <c r="F149" s="237"/>
    </row>
    <row r="150" spans="1:6" s="232" customFormat="1" ht="15" x14ac:dyDescent="0.25">
      <c r="A150" s="284"/>
      <c r="B150" s="249"/>
      <c r="C150" s="250"/>
      <c r="D150" s="251"/>
      <c r="E150" s="233"/>
      <c r="F150" s="237"/>
    </row>
    <row r="151" spans="1:6" s="232" customFormat="1" ht="12" customHeight="1" x14ac:dyDescent="0.25">
      <c r="A151" s="283"/>
      <c r="B151" s="208"/>
      <c r="C151" s="267"/>
      <c r="D151" s="210"/>
      <c r="E151" s="210"/>
      <c r="F151" s="285"/>
    </row>
    <row r="152" spans="1:6" s="232" customFormat="1" ht="15" x14ac:dyDescent="0.25">
      <c r="A152" s="284"/>
      <c r="B152" s="249"/>
      <c r="C152" s="250"/>
      <c r="D152" s="251"/>
      <c r="E152" s="233"/>
      <c r="F152" s="237"/>
    </row>
    <row r="153" spans="1:6" s="232" customFormat="1" ht="15" x14ac:dyDescent="0.25">
      <c r="A153" s="284"/>
      <c r="B153" s="249"/>
      <c r="C153" s="250"/>
      <c r="D153" s="251"/>
      <c r="E153" s="233"/>
      <c r="F153" s="237"/>
    </row>
    <row r="154" spans="1:6" s="232" customFormat="1" ht="15" x14ac:dyDescent="0.25">
      <c r="A154" s="284"/>
      <c r="B154" s="249"/>
      <c r="C154" s="250"/>
      <c r="D154" s="251"/>
      <c r="E154" s="233"/>
      <c r="F154" s="237"/>
    </row>
    <row r="155" spans="1:6" s="232" customFormat="1" ht="15" x14ac:dyDescent="0.25">
      <c r="A155" s="284"/>
      <c r="B155" s="249"/>
      <c r="C155" s="250"/>
      <c r="D155" s="251"/>
      <c r="E155" s="233"/>
      <c r="F155" s="237"/>
    </row>
    <row r="156" spans="1:6" s="232" customFormat="1" ht="15" x14ac:dyDescent="0.25">
      <c r="A156" s="284"/>
      <c r="B156" s="249"/>
      <c r="C156" s="250"/>
      <c r="D156" s="251"/>
      <c r="E156" s="233"/>
      <c r="F156" s="237"/>
    </row>
    <row r="157" spans="1:6" s="232" customFormat="1" ht="15" x14ac:dyDescent="0.25">
      <c r="A157" s="284"/>
      <c r="B157" s="249"/>
      <c r="C157" s="250"/>
      <c r="D157" s="251"/>
      <c r="E157" s="233"/>
      <c r="F157" s="237"/>
    </row>
    <row r="158" spans="1:6" s="232" customFormat="1" ht="15" x14ac:dyDescent="0.25">
      <c r="A158" s="284"/>
      <c r="B158" s="249"/>
      <c r="C158" s="250"/>
      <c r="D158" s="251"/>
      <c r="E158" s="233"/>
      <c r="F158" s="237"/>
    </row>
    <row r="159" spans="1:6" s="232" customFormat="1" ht="15" x14ac:dyDescent="0.25">
      <c r="A159" s="284"/>
      <c r="B159" s="249"/>
      <c r="C159" s="250"/>
      <c r="D159" s="251"/>
      <c r="E159" s="233"/>
      <c r="F159" s="237"/>
    </row>
    <row r="160" spans="1:6" s="232" customFormat="1" ht="15" x14ac:dyDescent="0.25">
      <c r="A160" s="284"/>
      <c r="B160" s="249"/>
      <c r="C160" s="250"/>
      <c r="D160" s="251"/>
      <c r="E160" s="233"/>
      <c r="F160" s="237"/>
    </row>
    <row r="161" spans="1:6" s="232" customFormat="1" ht="15" x14ac:dyDescent="0.25">
      <c r="A161" s="283"/>
      <c r="B161" s="208"/>
      <c r="C161" s="255"/>
      <c r="D161" s="252"/>
      <c r="E161" s="210"/>
      <c r="F161" s="285"/>
    </row>
    <row r="162" spans="1:6" s="232" customFormat="1" ht="15" x14ac:dyDescent="0.25">
      <c r="A162" s="284"/>
      <c r="B162" s="249"/>
      <c r="C162" s="250"/>
      <c r="D162" s="251"/>
      <c r="E162" s="233"/>
      <c r="F162" s="237"/>
    </row>
    <row r="163" spans="1:6" s="232" customFormat="1" ht="15" x14ac:dyDescent="0.25">
      <c r="A163" s="283"/>
      <c r="B163" s="208"/>
      <c r="C163" s="255"/>
      <c r="D163" s="252"/>
      <c r="E163" s="252"/>
      <c r="F163" s="252"/>
    </row>
    <row r="164" spans="1:6" s="232" customFormat="1" ht="15" x14ac:dyDescent="0.25">
      <c r="A164" s="284"/>
      <c r="B164" s="249"/>
      <c r="C164" s="250"/>
      <c r="D164" s="251"/>
      <c r="E164" s="256"/>
      <c r="F164" s="237"/>
    </row>
    <row r="165" spans="1:6" s="232" customFormat="1" ht="15" x14ac:dyDescent="0.25">
      <c r="A165" s="284"/>
      <c r="B165" s="249"/>
      <c r="C165" s="250"/>
      <c r="D165" s="251"/>
      <c r="E165" s="233"/>
      <c r="F165" s="237"/>
    </row>
    <row r="166" spans="1:6" s="232" customFormat="1" ht="15" x14ac:dyDescent="0.25">
      <c r="A166" s="284"/>
      <c r="B166" s="249"/>
      <c r="C166" s="250"/>
      <c r="D166" s="251"/>
      <c r="E166" s="233"/>
      <c r="F166" s="237"/>
    </row>
    <row r="167" spans="1:6" s="232" customFormat="1" ht="15" x14ac:dyDescent="0.25">
      <c r="A167" s="284"/>
      <c r="B167" s="249"/>
      <c r="C167" s="250"/>
      <c r="D167" s="251"/>
      <c r="E167" s="233"/>
      <c r="F167" s="237"/>
    </row>
    <row r="168" spans="1:6" s="232" customFormat="1" ht="15" x14ac:dyDescent="0.25">
      <c r="A168" s="284"/>
      <c r="B168" s="249"/>
      <c r="C168" s="250"/>
      <c r="D168" s="251"/>
      <c r="E168" s="233"/>
      <c r="F168" s="237"/>
    </row>
    <row r="169" spans="1:6" s="232" customFormat="1" ht="15" x14ac:dyDescent="0.25">
      <c r="A169" s="283"/>
      <c r="B169" s="208"/>
      <c r="C169" s="255"/>
      <c r="D169" s="252"/>
      <c r="E169" s="210"/>
      <c r="F169" s="252"/>
    </row>
    <row r="170" spans="1:6" s="232" customFormat="1" ht="15" x14ac:dyDescent="0.25">
      <c r="A170" s="283"/>
      <c r="B170" s="208"/>
      <c r="C170" s="255"/>
      <c r="D170" s="252"/>
      <c r="E170" s="210"/>
      <c r="F170" s="252"/>
    </row>
    <row r="171" spans="1:6" s="232" customFormat="1" ht="15" x14ac:dyDescent="0.25">
      <c r="A171" s="284"/>
      <c r="B171" s="249"/>
      <c r="C171" s="250"/>
      <c r="D171" s="251"/>
      <c r="E171" s="233"/>
      <c r="F171" s="237"/>
    </row>
    <row r="172" spans="1:6" s="232" customFormat="1" ht="15" x14ac:dyDescent="0.25">
      <c r="A172" s="284"/>
      <c r="B172" s="249"/>
      <c r="C172" s="250"/>
      <c r="D172" s="251"/>
      <c r="E172" s="233"/>
      <c r="F172" s="237"/>
    </row>
    <row r="173" spans="1:6" s="232" customFormat="1" ht="15" x14ac:dyDescent="0.25">
      <c r="A173" s="283"/>
      <c r="B173" s="208"/>
      <c r="C173" s="255"/>
      <c r="D173" s="252"/>
      <c r="E173" s="210"/>
      <c r="F173" s="237"/>
    </row>
    <row r="174" spans="1:6" s="232" customFormat="1" ht="15" x14ac:dyDescent="0.25">
      <c r="A174" s="283"/>
      <c r="B174" s="208"/>
      <c r="C174" s="250"/>
      <c r="D174" s="251"/>
      <c r="E174" s="233"/>
      <c r="F174" s="237"/>
    </row>
    <row r="175" spans="1:6" s="232" customFormat="1" ht="15" x14ac:dyDescent="0.25">
      <c r="A175" s="284"/>
      <c r="B175" s="249"/>
      <c r="C175" s="250"/>
      <c r="D175" s="251"/>
      <c r="E175" s="233"/>
      <c r="F175" s="237"/>
    </row>
    <row r="176" spans="1:6" s="232" customFormat="1" ht="15" x14ac:dyDescent="0.25">
      <c r="A176" s="283"/>
      <c r="B176" s="208"/>
      <c r="C176" s="255"/>
      <c r="D176" s="252"/>
      <c r="E176" s="210"/>
      <c r="F176" s="252"/>
    </row>
    <row r="177" spans="1:13" s="232" customFormat="1" ht="15" x14ac:dyDescent="0.25">
      <c r="A177" s="283"/>
      <c r="B177" s="208"/>
      <c r="C177" s="255"/>
      <c r="D177" s="252"/>
      <c r="E177" s="210"/>
      <c r="F177" s="237"/>
    </row>
    <row r="178" spans="1:13" s="232" customFormat="1" ht="15" x14ac:dyDescent="0.25">
      <c r="A178" s="284"/>
      <c r="B178" s="249"/>
      <c r="D178" s="233"/>
      <c r="E178" s="233"/>
      <c r="F178" s="237"/>
    </row>
    <row r="179" spans="1:13" s="232" customFormat="1" ht="15" x14ac:dyDescent="0.25">
      <c r="A179" s="284"/>
      <c r="B179" s="249"/>
      <c r="C179" s="209"/>
      <c r="D179" s="233"/>
      <c r="E179" s="233"/>
      <c r="F179" s="237"/>
    </row>
    <row r="180" spans="1:13" s="232" customFormat="1" ht="15" x14ac:dyDescent="0.25">
      <c r="A180" s="284"/>
      <c r="B180" s="249"/>
      <c r="D180" s="233"/>
      <c r="E180" s="256"/>
      <c r="F180" s="237"/>
    </row>
    <row r="181" spans="1:13" s="232" customFormat="1" ht="15" x14ac:dyDescent="0.25">
      <c r="A181" s="284"/>
      <c r="B181" s="249"/>
      <c r="D181" s="210"/>
      <c r="E181" s="210"/>
      <c r="F181" s="237"/>
      <c r="M181" s="233"/>
    </row>
    <row r="182" spans="1:13" s="232" customFormat="1" ht="15" x14ac:dyDescent="0.25">
      <c r="A182" s="284"/>
      <c r="B182" s="249"/>
      <c r="D182" s="210"/>
      <c r="E182" s="233"/>
      <c r="F182" s="237"/>
    </row>
    <row r="183" spans="1:13" s="232" customFormat="1" ht="15" x14ac:dyDescent="0.25">
      <c r="A183" s="601"/>
      <c r="B183" s="601"/>
      <c r="C183" s="267"/>
      <c r="D183" s="210"/>
      <c r="E183" s="210"/>
      <c r="F183" s="210"/>
    </row>
    <row r="184" spans="1:13" s="232" customFormat="1" x14ac:dyDescent="0.2">
      <c r="C184" s="209"/>
      <c r="D184" s="233"/>
      <c r="E184" s="233"/>
    </row>
    <row r="185" spans="1:13" s="232" customFormat="1" x14ac:dyDescent="0.2">
      <c r="C185" s="209"/>
      <c r="D185" s="233"/>
      <c r="E185" s="233"/>
    </row>
    <row r="186" spans="1:13" s="232" customFormat="1" x14ac:dyDescent="0.2">
      <c r="C186" s="209"/>
      <c r="D186" s="233"/>
      <c r="E186" s="233"/>
    </row>
    <row r="187" spans="1:13" s="232" customFormat="1" x14ac:dyDescent="0.2">
      <c r="C187" s="209"/>
      <c r="D187" s="233"/>
      <c r="E187" s="233"/>
    </row>
    <row r="188" spans="1:13" s="232" customFormat="1" x14ac:dyDescent="0.2">
      <c r="C188" s="209"/>
      <c r="D188" s="233"/>
      <c r="E188" s="233"/>
    </row>
    <row r="189" spans="1:13" s="232" customFormat="1" x14ac:dyDescent="0.2">
      <c r="C189" s="209"/>
      <c r="D189" s="233"/>
      <c r="E189" s="233"/>
    </row>
    <row r="190" spans="1:13" s="232" customFormat="1" x14ac:dyDescent="0.2">
      <c r="C190" s="209"/>
      <c r="D190" s="233"/>
      <c r="E190" s="233"/>
    </row>
    <row r="191" spans="1:13" s="232" customFormat="1" x14ac:dyDescent="0.2">
      <c r="C191" s="209"/>
      <c r="D191" s="233"/>
      <c r="E191" s="233"/>
    </row>
    <row r="192" spans="1:13" s="232" customFormat="1" ht="13.5" customHeight="1" x14ac:dyDescent="0.2">
      <c r="C192" s="209"/>
      <c r="D192" s="233"/>
      <c r="E192" s="233"/>
    </row>
    <row r="193" spans="1:6" s="232" customFormat="1" ht="13.5" customHeight="1" x14ac:dyDescent="0.2">
      <c r="C193" s="209"/>
      <c r="D193" s="233"/>
      <c r="E193" s="233"/>
    </row>
    <row r="194" spans="1:6" s="232" customFormat="1" ht="13.5" customHeight="1" x14ac:dyDescent="0.2">
      <c r="C194" s="209"/>
      <c r="D194" s="233"/>
      <c r="E194" s="233"/>
    </row>
    <row r="195" spans="1:6" s="232" customFormat="1" ht="13.5" customHeight="1" x14ac:dyDescent="0.2">
      <c r="C195" s="209"/>
      <c r="D195" s="233"/>
      <c r="E195" s="233"/>
    </row>
    <row r="196" spans="1:6" s="232" customFormat="1" x14ac:dyDescent="0.2">
      <c r="C196" s="209"/>
      <c r="D196" s="233"/>
      <c r="E196" s="233"/>
    </row>
    <row r="197" spans="1:6" s="232" customFormat="1" x14ac:dyDescent="0.2">
      <c r="C197" s="209"/>
      <c r="D197" s="233"/>
      <c r="E197" s="233"/>
    </row>
    <row r="198" spans="1:6" s="232" customFormat="1" x14ac:dyDescent="0.2">
      <c r="C198" s="209"/>
      <c r="D198" s="233"/>
      <c r="E198" s="233"/>
    </row>
    <row r="199" spans="1:6" s="232" customFormat="1" x14ac:dyDescent="0.2">
      <c r="C199" s="209"/>
      <c r="D199" s="233"/>
      <c r="E199" s="233"/>
    </row>
    <row r="200" spans="1:6" s="232" customFormat="1" x14ac:dyDescent="0.2">
      <c r="C200" s="209"/>
      <c r="D200" s="233"/>
      <c r="E200" s="233"/>
    </row>
    <row r="201" spans="1:6" s="232" customFormat="1" x14ac:dyDescent="0.2">
      <c r="C201" s="209"/>
      <c r="D201" s="233"/>
      <c r="E201" s="233"/>
    </row>
    <row r="202" spans="1:6" s="232" customFormat="1" x14ac:dyDescent="0.2">
      <c r="C202" s="209"/>
      <c r="D202" s="233"/>
      <c r="E202" s="233"/>
    </row>
    <row r="203" spans="1:6" s="232" customFormat="1" ht="21" customHeight="1" x14ac:dyDescent="0.35">
      <c r="A203" s="600"/>
      <c r="B203" s="600"/>
      <c r="C203" s="209"/>
      <c r="D203" s="233"/>
      <c r="E203" s="233"/>
    </row>
    <row r="204" spans="1:6" s="232" customFormat="1" ht="21" x14ac:dyDescent="0.35">
      <c r="A204" s="274"/>
      <c r="B204" s="274"/>
      <c r="C204" s="209"/>
      <c r="D204" s="233"/>
      <c r="E204" s="233"/>
    </row>
    <row r="205" spans="1:6" s="232" customFormat="1" ht="27" customHeight="1" x14ac:dyDescent="0.25">
      <c r="A205" s="602"/>
      <c r="B205" s="602"/>
      <c r="C205" s="209"/>
      <c r="D205" s="233"/>
      <c r="E205" s="233"/>
    </row>
    <row r="206" spans="1:6" s="232" customFormat="1" ht="15" x14ac:dyDescent="0.25">
      <c r="A206" s="286"/>
      <c r="B206" s="286"/>
      <c r="C206" s="209"/>
      <c r="D206" s="233"/>
      <c r="E206" s="233"/>
    </row>
    <row r="207" spans="1:6" s="232" customFormat="1" ht="15" x14ac:dyDescent="0.25">
      <c r="A207" s="276"/>
      <c r="B207" s="277"/>
      <c r="C207" s="278"/>
      <c r="D207" s="279"/>
      <c r="E207" s="280"/>
      <c r="F207" s="278"/>
    </row>
    <row r="208" spans="1:6" s="232" customFormat="1" ht="34.5" customHeight="1" x14ac:dyDescent="0.25">
      <c r="B208" s="245"/>
      <c r="C208" s="245"/>
      <c r="D208" s="287"/>
      <c r="E208" s="282"/>
      <c r="F208" s="278"/>
    </row>
    <row r="209" spans="1:12" s="232" customFormat="1" ht="15" x14ac:dyDescent="0.25">
      <c r="A209" s="283"/>
      <c r="B209" s="208"/>
      <c r="C209" s="255"/>
      <c r="D209" s="252"/>
      <c r="E209" s="252"/>
      <c r="F209" s="237"/>
    </row>
    <row r="210" spans="1:12" s="232" customFormat="1" ht="15" x14ac:dyDescent="0.25">
      <c r="A210" s="284"/>
      <c r="B210" s="208"/>
      <c r="C210" s="250"/>
      <c r="D210" s="251"/>
      <c r="E210" s="252"/>
      <c r="F210" s="237"/>
    </row>
    <row r="211" spans="1:12" s="232" customFormat="1" ht="15" x14ac:dyDescent="0.25">
      <c r="A211" s="284"/>
      <c r="B211" s="249"/>
      <c r="C211" s="250"/>
      <c r="D211" s="251"/>
      <c r="E211" s="251"/>
      <c r="F211" s="237"/>
    </row>
    <row r="212" spans="1:12" s="232" customFormat="1" ht="15" x14ac:dyDescent="0.25">
      <c r="A212" s="283"/>
      <c r="B212" s="208"/>
      <c r="C212" s="255"/>
      <c r="D212" s="252"/>
      <c r="E212" s="252"/>
      <c r="F212" s="237"/>
    </row>
    <row r="213" spans="1:12" s="232" customFormat="1" ht="15" x14ac:dyDescent="0.25">
      <c r="A213" s="284"/>
      <c r="B213" s="249"/>
      <c r="C213" s="250"/>
      <c r="D213" s="251"/>
      <c r="E213" s="251"/>
      <c r="F213" s="237"/>
    </row>
    <row r="214" spans="1:12" s="232" customFormat="1" ht="15" x14ac:dyDescent="0.25">
      <c r="A214" s="283"/>
      <c r="B214" s="208"/>
      <c r="C214" s="255"/>
      <c r="D214" s="210"/>
      <c r="E214" s="210"/>
      <c r="F214" s="237"/>
    </row>
    <row r="215" spans="1:12" s="232" customFormat="1" ht="15" x14ac:dyDescent="0.25">
      <c r="A215" s="284"/>
      <c r="B215" s="249"/>
      <c r="C215" s="250"/>
      <c r="D215" s="233"/>
      <c r="E215" s="233"/>
      <c r="F215" s="237"/>
    </row>
    <row r="216" spans="1:12" s="232" customFormat="1" ht="15" x14ac:dyDescent="0.25">
      <c r="A216" s="283"/>
      <c r="B216" s="208"/>
      <c r="C216" s="255"/>
      <c r="D216" s="252"/>
      <c r="E216" s="210"/>
      <c r="F216" s="252"/>
    </row>
    <row r="217" spans="1:12" s="232" customFormat="1" ht="15" x14ac:dyDescent="0.25">
      <c r="A217" s="283"/>
      <c r="B217" s="208"/>
      <c r="C217" s="255"/>
      <c r="D217" s="288"/>
      <c r="E217" s="252"/>
      <c r="F217" s="252"/>
    </row>
    <row r="218" spans="1:12" s="232" customFormat="1" ht="15" x14ac:dyDescent="0.25">
      <c r="A218" s="284"/>
      <c r="B218" s="249"/>
      <c r="C218" s="250"/>
      <c r="D218" s="251"/>
      <c r="E218" s="251"/>
      <c r="F218" s="237"/>
      <c r="I218" s="233"/>
      <c r="L218" s="289"/>
    </row>
    <row r="219" spans="1:12" s="232" customFormat="1" ht="15" x14ac:dyDescent="0.25">
      <c r="A219" s="284"/>
      <c r="B219" s="249"/>
      <c r="C219" s="250"/>
      <c r="D219" s="290"/>
      <c r="E219" s="251"/>
      <c r="F219" s="237"/>
    </row>
    <row r="220" spans="1:12" s="232" customFormat="1" ht="15" x14ac:dyDescent="0.25">
      <c r="A220" s="284"/>
      <c r="B220" s="249"/>
      <c r="C220" s="250"/>
      <c r="D220" s="290"/>
      <c r="E220" s="251"/>
      <c r="F220" s="237"/>
    </row>
    <row r="221" spans="1:12" s="232" customFormat="1" ht="15" x14ac:dyDescent="0.25">
      <c r="A221" s="284"/>
      <c r="B221" s="249"/>
      <c r="C221" s="250"/>
      <c r="D221" s="290"/>
      <c r="E221" s="251"/>
      <c r="F221" s="237"/>
    </row>
    <row r="222" spans="1:12" s="232" customFormat="1" ht="15" x14ac:dyDescent="0.25">
      <c r="A222" s="283"/>
      <c r="B222" s="208"/>
      <c r="C222" s="255"/>
      <c r="D222" s="252"/>
      <c r="E222" s="210"/>
      <c r="F222" s="285"/>
    </row>
    <row r="223" spans="1:12" s="232" customFormat="1" ht="15" x14ac:dyDescent="0.25">
      <c r="A223" s="284"/>
      <c r="B223" s="249"/>
      <c r="C223" s="250"/>
      <c r="D223" s="233"/>
      <c r="E223" s="233"/>
      <c r="F223" s="237"/>
    </row>
    <row r="224" spans="1:12" s="232" customFormat="1" ht="15" x14ac:dyDescent="0.25">
      <c r="A224" s="284"/>
      <c r="B224" s="249"/>
      <c r="C224" s="250"/>
      <c r="D224" s="233"/>
      <c r="E224" s="233"/>
      <c r="F224" s="237"/>
    </row>
    <row r="225" spans="1:12" s="232" customFormat="1" ht="15" x14ac:dyDescent="0.25">
      <c r="A225" s="284"/>
      <c r="B225" s="249"/>
      <c r="C225" s="250"/>
      <c r="D225" s="233"/>
      <c r="E225" s="233"/>
      <c r="F225" s="237"/>
      <c r="I225" s="233"/>
    </row>
    <row r="226" spans="1:12" s="232" customFormat="1" ht="15" x14ac:dyDescent="0.25">
      <c r="A226" s="284"/>
      <c r="B226" s="249"/>
      <c r="C226" s="250"/>
      <c r="D226" s="233"/>
      <c r="E226" s="233"/>
      <c r="F226" s="237"/>
    </row>
    <row r="227" spans="1:12" s="232" customFormat="1" ht="15" x14ac:dyDescent="0.25">
      <c r="A227" s="284"/>
      <c r="B227" s="249"/>
      <c r="C227" s="250"/>
      <c r="D227" s="233"/>
      <c r="E227" s="233"/>
      <c r="F227" s="237"/>
    </row>
    <row r="228" spans="1:12" s="232" customFormat="1" ht="15" x14ac:dyDescent="0.25">
      <c r="A228" s="283"/>
      <c r="B228" s="208"/>
      <c r="C228" s="255"/>
      <c r="D228" s="252"/>
      <c r="E228" s="210"/>
      <c r="F228" s="291"/>
    </row>
    <row r="229" spans="1:12" s="232" customFormat="1" ht="15" x14ac:dyDescent="0.25">
      <c r="A229" s="284"/>
      <c r="B229" s="249"/>
      <c r="C229" s="250"/>
      <c r="D229" s="233"/>
      <c r="E229" s="233"/>
      <c r="F229" s="237"/>
    </row>
    <row r="230" spans="1:12" s="232" customFormat="1" ht="15" x14ac:dyDescent="0.25">
      <c r="A230" s="284"/>
      <c r="B230" s="249"/>
      <c r="C230" s="250"/>
      <c r="D230" s="233"/>
      <c r="E230" s="233"/>
      <c r="F230" s="237"/>
      <c r="L230" s="289"/>
    </row>
    <row r="231" spans="1:12" s="232" customFormat="1" ht="15" x14ac:dyDescent="0.25">
      <c r="A231" s="284"/>
      <c r="B231" s="249"/>
      <c r="C231" s="250"/>
      <c r="D231" s="233"/>
      <c r="E231" s="233"/>
      <c r="F231" s="237"/>
    </row>
    <row r="232" spans="1:12" s="232" customFormat="1" ht="15" x14ac:dyDescent="0.25">
      <c r="A232" s="284"/>
      <c r="B232" s="249"/>
      <c r="C232" s="250"/>
      <c r="D232" s="233"/>
      <c r="E232" s="233"/>
      <c r="F232" s="237"/>
    </row>
    <row r="233" spans="1:12" s="232" customFormat="1" ht="15" x14ac:dyDescent="0.25">
      <c r="A233" s="284"/>
      <c r="B233" s="249"/>
      <c r="C233" s="250"/>
      <c r="D233" s="233"/>
      <c r="E233" s="233"/>
      <c r="F233" s="237"/>
    </row>
    <row r="234" spans="1:12" s="232" customFormat="1" ht="15" x14ac:dyDescent="0.25">
      <c r="A234" s="284"/>
      <c r="B234" s="249"/>
      <c r="C234" s="250"/>
      <c r="D234" s="233"/>
      <c r="E234" s="233"/>
      <c r="F234" s="237"/>
    </row>
    <row r="235" spans="1:12" s="232" customFormat="1" ht="15" x14ac:dyDescent="0.25">
      <c r="A235" s="284"/>
      <c r="B235" s="249"/>
      <c r="C235" s="250"/>
      <c r="D235" s="233"/>
      <c r="E235" s="233"/>
      <c r="F235" s="237"/>
    </row>
    <row r="236" spans="1:12" s="232" customFormat="1" ht="15" x14ac:dyDescent="0.25">
      <c r="A236" s="284"/>
      <c r="B236" s="249"/>
      <c r="C236" s="250"/>
      <c r="D236" s="233"/>
      <c r="E236" s="233"/>
      <c r="F236" s="237"/>
    </row>
    <row r="237" spans="1:12" s="232" customFormat="1" ht="15" x14ac:dyDescent="0.25">
      <c r="A237" s="284"/>
      <c r="B237" s="249"/>
      <c r="C237" s="250"/>
      <c r="D237" s="233"/>
      <c r="E237" s="233"/>
      <c r="F237" s="237"/>
    </row>
    <row r="238" spans="1:12" s="232" customFormat="1" ht="15" x14ac:dyDescent="0.25">
      <c r="A238" s="283"/>
      <c r="B238" s="208"/>
      <c r="C238" s="255"/>
      <c r="D238" s="252"/>
      <c r="E238" s="210"/>
      <c r="F238" s="285"/>
    </row>
    <row r="239" spans="1:12" s="232" customFormat="1" ht="15" x14ac:dyDescent="0.25">
      <c r="A239" s="284"/>
      <c r="B239" s="249"/>
      <c r="C239" s="250"/>
      <c r="D239" s="233"/>
      <c r="E239" s="233"/>
      <c r="F239" s="237"/>
    </row>
    <row r="240" spans="1:12" s="232" customFormat="1" ht="15" x14ac:dyDescent="0.25">
      <c r="A240" s="283"/>
      <c r="B240" s="208"/>
      <c r="C240" s="255"/>
      <c r="D240" s="252"/>
      <c r="E240" s="210"/>
      <c r="F240" s="252"/>
    </row>
    <row r="241" spans="1:6" s="232" customFormat="1" ht="15" x14ac:dyDescent="0.25">
      <c r="A241" s="284"/>
      <c r="B241" s="249"/>
      <c r="C241" s="250"/>
      <c r="D241" s="233"/>
      <c r="E241" s="233"/>
      <c r="F241" s="237"/>
    </row>
    <row r="242" spans="1:6" s="232" customFormat="1" ht="15" x14ac:dyDescent="0.25">
      <c r="A242" s="284"/>
      <c r="B242" s="249"/>
      <c r="C242" s="250"/>
      <c r="D242" s="233"/>
      <c r="E242" s="233"/>
      <c r="F242" s="237"/>
    </row>
    <row r="243" spans="1:6" s="232" customFormat="1" ht="15" x14ac:dyDescent="0.25">
      <c r="A243" s="284"/>
      <c r="B243" s="249"/>
      <c r="C243" s="250"/>
      <c r="D243" s="233"/>
      <c r="E243" s="233"/>
      <c r="F243" s="237"/>
    </row>
    <row r="244" spans="1:6" s="232" customFormat="1" ht="15" x14ac:dyDescent="0.25">
      <c r="A244" s="284"/>
      <c r="B244" s="249"/>
      <c r="C244" s="250"/>
      <c r="D244" s="233"/>
      <c r="E244" s="233"/>
      <c r="F244" s="237"/>
    </row>
    <row r="245" spans="1:6" s="232" customFormat="1" ht="15" x14ac:dyDescent="0.25">
      <c r="A245" s="284"/>
      <c r="B245" s="249"/>
      <c r="C245" s="250"/>
      <c r="D245" s="233"/>
      <c r="E245" s="233"/>
      <c r="F245" s="237"/>
    </row>
    <row r="246" spans="1:6" s="232" customFormat="1" ht="15" x14ac:dyDescent="0.25">
      <c r="A246" s="283"/>
      <c r="B246" s="208"/>
      <c r="C246" s="255"/>
      <c r="D246" s="252"/>
      <c r="E246" s="210"/>
      <c r="F246" s="252"/>
    </row>
    <row r="247" spans="1:6" s="232" customFormat="1" ht="15" x14ac:dyDescent="0.25">
      <c r="A247" s="283"/>
      <c r="B247" s="208"/>
      <c r="C247" s="255"/>
      <c r="D247" s="252"/>
      <c r="E247" s="210"/>
      <c r="F247" s="252"/>
    </row>
    <row r="248" spans="1:6" s="232" customFormat="1" ht="15" x14ac:dyDescent="0.25">
      <c r="A248" s="284"/>
      <c r="B248" s="249"/>
      <c r="C248" s="250"/>
      <c r="D248" s="233"/>
      <c r="E248" s="233"/>
      <c r="F248" s="237"/>
    </row>
    <row r="249" spans="1:6" s="232" customFormat="1" ht="15" x14ac:dyDescent="0.25">
      <c r="A249" s="284"/>
      <c r="B249" s="249"/>
      <c r="C249" s="250"/>
      <c r="D249" s="233"/>
      <c r="E249" s="233"/>
      <c r="F249" s="237"/>
    </row>
    <row r="250" spans="1:6" s="232" customFormat="1" ht="15" x14ac:dyDescent="0.25">
      <c r="A250" s="284"/>
      <c r="B250" s="249"/>
      <c r="C250" s="250"/>
      <c r="D250" s="233"/>
      <c r="E250" s="233"/>
      <c r="F250" s="237"/>
    </row>
    <row r="251" spans="1:6" s="232" customFormat="1" ht="15" x14ac:dyDescent="0.25">
      <c r="A251" s="283"/>
      <c r="B251" s="208"/>
      <c r="C251" s="255"/>
      <c r="D251" s="252"/>
      <c r="E251" s="210"/>
      <c r="F251" s="237"/>
    </row>
    <row r="252" spans="1:6" s="232" customFormat="1" ht="15" x14ac:dyDescent="0.25">
      <c r="A252" s="283"/>
      <c r="B252" s="208"/>
      <c r="C252" s="250"/>
      <c r="D252" s="210"/>
      <c r="E252" s="210"/>
      <c r="F252" s="237"/>
    </row>
    <row r="253" spans="1:6" s="232" customFormat="1" ht="15" x14ac:dyDescent="0.25">
      <c r="A253" s="284"/>
      <c r="B253" s="249"/>
      <c r="C253" s="250"/>
      <c r="D253" s="233"/>
      <c r="E253" s="233"/>
      <c r="F253" s="237"/>
    </row>
    <row r="254" spans="1:6" s="232" customFormat="1" ht="15" x14ac:dyDescent="0.25">
      <c r="A254" s="283"/>
      <c r="B254" s="208"/>
      <c r="C254" s="255"/>
      <c r="D254" s="210"/>
      <c r="E254" s="210"/>
      <c r="F254" s="237"/>
    </row>
    <row r="255" spans="1:6" s="232" customFormat="1" ht="15" x14ac:dyDescent="0.25">
      <c r="A255" s="283"/>
      <c r="B255" s="208"/>
      <c r="C255" s="250"/>
      <c r="D255" s="233"/>
      <c r="E255" s="210"/>
      <c r="F255" s="237"/>
    </row>
    <row r="256" spans="1:6" s="232" customFormat="1" ht="15" x14ac:dyDescent="0.25">
      <c r="A256" s="284"/>
      <c r="B256" s="249"/>
      <c r="C256" s="250"/>
      <c r="D256" s="233"/>
      <c r="E256" s="256"/>
      <c r="F256" s="237"/>
    </row>
    <row r="257" spans="1:6" s="232" customFormat="1" ht="15" x14ac:dyDescent="0.25">
      <c r="A257" s="284"/>
      <c r="B257" s="249"/>
      <c r="C257" s="250"/>
      <c r="D257" s="233"/>
      <c r="E257" s="256"/>
      <c r="F257" s="237"/>
    </row>
    <row r="258" spans="1:6" s="232" customFormat="1" ht="15" x14ac:dyDescent="0.25">
      <c r="A258" s="284"/>
      <c r="B258" s="249"/>
      <c r="C258" s="250"/>
      <c r="D258" s="233"/>
      <c r="E258" s="256"/>
      <c r="F258" s="237"/>
    </row>
    <row r="259" spans="1:6" s="232" customFormat="1" ht="15" x14ac:dyDescent="0.25">
      <c r="A259" s="284"/>
      <c r="B259" s="249"/>
      <c r="C259" s="250"/>
      <c r="D259" s="233"/>
      <c r="E259" s="256"/>
      <c r="F259" s="237"/>
    </row>
    <row r="260" spans="1:6" s="232" customFormat="1" ht="15" x14ac:dyDescent="0.25">
      <c r="A260" s="283"/>
      <c r="B260" s="208"/>
      <c r="C260" s="255"/>
      <c r="D260" s="210"/>
      <c r="E260" s="210"/>
      <c r="F260" s="237"/>
    </row>
    <row r="261" spans="1:6" s="232" customFormat="1" ht="15" x14ac:dyDescent="0.25">
      <c r="A261" s="284"/>
      <c r="B261" s="249"/>
      <c r="C261" s="250"/>
      <c r="D261" s="233"/>
      <c r="E261" s="256"/>
      <c r="F261" s="237"/>
    </row>
    <row r="262" spans="1:6" s="232" customFormat="1" ht="15" x14ac:dyDescent="0.25">
      <c r="A262" s="283"/>
      <c r="B262" s="208"/>
      <c r="C262" s="255"/>
      <c r="D262" s="210"/>
      <c r="E262" s="210"/>
      <c r="F262" s="237"/>
    </row>
    <row r="263" spans="1:6" s="232" customFormat="1" ht="15" x14ac:dyDescent="0.25">
      <c r="A263" s="283"/>
      <c r="B263" s="208"/>
      <c r="C263" s="255"/>
      <c r="D263" s="210"/>
      <c r="E263" s="210"/>
      <c r="F263" s="237"/>
    </row>
    <row r="264" spans="1:6" s="232" customFormat="1" ht="15" x14ac:dyDescent="0.25">
      <c r="A264" s="284"/>
      <c r="B264" s="249"/>
      <c r="C264" s="250"/>
      <c r="D264" s="233"/>
      <c r="E264" s="256"/>
      <c r="F264" s="237"/>
    </row>
    <row r="265" spans="1:6" s="232" customFormat="1" ht="15" x14ac:dyDescent="0.25">
      <c r="A265" s="590"/>
      <c r="B265" s="590"/>
      <c r="C265" s="209"/>
      <c r="D265" s="210"/>
      <c r="E265" s="210"/>
      <c r="F265" s="210"/>
    </row>
    <row r="266" spans="1:6" s="232" customFormat="1" ht="15" x14ac:dyDescent="0.25">
      <c r="A266" s="208"/>
      <c r="B266" s="208"/>
      <c r="C266" s="209"/>
      <c r="D266" s="210"/>
      <c r="E266" s="210"/>
      <c r="F266" s="210"/>
    </row>
    <row r="267" spans="1:6" s="232" customFormat="1" ht="15" x14ac:dyDescent="0.25">
      <c r="A267" s="208"/>
      <c r="B267" s="208"/>
      <c r="C267" s="209"/>
      <c r="D267" s="210"/>
      <c r="E267" s="210"/>
      <c r="F267" s="210"/>
    </row>
    <row r="268" spans="1:6" s="232" customFormat="1" ht="15" x14ac:dyDescent="0.25">
      <c r="A268" s="208"/>
      <c r="B268" s="208"/>
      <c r="C268" s="209"/>
      <c r="D268" s="210"/>
      <c r="E268" s="210"/>
      <c r="F268" s="210"/>
    </row>
    <row r="269" spans="1:6" s="232" customFormat="1" ht="15" x14ac:dyDescent="0.25">
      <c r="A269" s="208"/>
      <c r="B269" s="208"/>
      <c r="C269" s="209"/>
      <c r="D269" s="210"/>
      <c r="E269" s="210"/>
      <c r="F269" s="210"/>
    </row>
    <row r="270" spans="1:6" s="232" customFormat="1" ht="15" x14ac:dyDescent="0.25">
      <c r="A270" s="208"/>
      <c r="B270" s="208"/>
      <c r="C270" s="209"/>
      <c r="D270" s="210"/>
      <c r="E270" s="210"/>
      <c r="F270" s="210"/>
    </row>
    <row r="271" spans="1:6" s="232" customFormat="1" ht="15" x14ac:dyDescent="0.25">
      <c r="A271" s="208"/>
      <c r="B271" s="208"/>
      <c r="C271" s="209"/>
      <c r="D271" s="210"/>
      <c r="E271" s="210"/>
      <c r="F271" s="210"/>
    </row>
    <row r="272" spans="1:6" s="232" customFormat="1" ht="15" x14ac:dyDescent="0.25">
      <c r="A272" s="208"/>
      <c r="B272" s="208"/>
      <c r="C272" s="209"/>
      <c r="D272" s="210"/>
      <c r="E272" s="210"/>
      <c r="F272" s="210"/>
    </row>
    <row r="273" spans="1:6" s="232" customFormat="1" ht="15" x14ac:dyDescent="0.25">
      <c r="A273" s="292"/>
      <c r="B273" s="292"/>
      <c r="C273" s="293"/>
      <c r="D273" s="294"/>
      <c r="E273" s="233"/>
    </row>
    <row r="274" spans="1:6" s="232" customFormat="1" ht="15" x14ac:dyDescent="0.25">
      <c r="A274" s="295"/>
      <c r="B274" s="295"/>
      <c r="C274" s="293"/>
      <c r="D274" s="294"/>
      <c r="E274" s="233"/>
    </row>
    <row r="275" spans="1:6" s="232" customFormat="1" ht="15" x14ac:dyDescent="0.25">
      <c r="A275" s="239"/>
      <c r="B275" s="240"/>
      <c r="C275" s="241"/>
      <c r="D275" s="242"/>
      <c r="E275" s="242"/>
      <c r="F275" s="243"/>
    </row>
    <row r="276" spans="1:6" s="232" customFormat="1" ht="15" x14ac:dyDescent="0.2">
      <c r="B276" s="240"/>
      <c r="C276" s="241"/>
      <c r="D276" s="253"/>
      <c r="E276" s="241"/>
      <c r="F276" s="244"/>
    </row>
    <row r="277" spans="1:6" s="232" customFormat="1" ht="15" x14ac:dyDescent="0.25">
      <c r="A277" s="237"/>
      <c r="B277" s="237"/>
      <c r="C277" s="250"/>
      <c r="D277" s="251"/>
      <c r="E277" s="233"/>
    </row>
    <row r="278" spans="1:6" s="232" customFormat="1" ht="15" x14ac:dyDescent="0.25">
      <c r="A278" s="237"/>
      <c r="B278" s="237"/>
      <c r="C278" s="255"/>
      <c r="D278" s="252"/>
      <c r="E278" s="210"/>
      <c r="F278" s="254"/>
    </row>
    <row r="279" spans="1:6" s="232" customFormat="1" ht="15" x14ac:dyDescent="0.25">
      <c r="A279" s="248"/>
      <c r="B279" s="249"/>
      <c r="C279" s="250"/>
      <c r="D279" s="251"/>
      <c r="E279" s="233"/>
    </row>
    <row r="280" spans="1:6" s="232" customFormat="1" ht="16.5" customHeight="1" x14ac:dyDescent="0.25">
      <c r="A280" s="238"/>
      <c r="B280" s="249"/>
      <c r="C280" s="250"/>
      <c r="D280" s="251"/>
      <c r="E280" s="233"/>
    </row>
    <row r="281" spans="1:6" s="232" customFormat="1" ht="15" x14ac:dyDescent="0.25">
      <c r="A281" s="237"/>
      <c r="B281" s="237"/>
      <c r="C281" s="255"/>
      <c r="D281" s="252"/>
      <c r="E281" s="210"/>
    </row>
    <row r="282" spans="1:6" s="232" customFormat="1" ht="33" customHeight="1" x14ac:dyDescent="0.25">
      <c r="B282" s="238"/>
      <c r="C282" s="250"/>
      <c r="D282" s="251"/>
      <c r="E282" s="233"/>
    </row>
    <row r="283" spans="1:6" s="232" customFormat="1" ht="33" customHeight="1" x14ac:dyDescent="0.25">
      <c r="A283" s="296"/>
      <c r="B283" s="249"/>
      <c r="C283" s="209"/>
      <c r="D283" s="273"/>
      <c r="E283" s="210"/>
    </row>
    <row r="284" spans="1:6" s="232" customFormat="1" ht="33" customHeight="1" x14ac:dyDescent="0.25">
      <c r="A284" s="296"/>
      <c r="B284" s="249"/>
      <c r="C284" s="209"/>
      <c r="D284" s="273"/>
      <c r="E284" s="210"/>
    </row>
    <row r="285" spans="1:6" s="232" customFormat="1" ht="33" customHeight="1" x14ac:dyDescent="0.25">
      <c r="A285" s="296"/>
      <c r="B285" s="249"/>
      <c r="D285" s="273"/>
      <c r="E285" s="210"/>
    </row>
    <row r="286" spans="1:6" s="232" customFormat="1" ht="33" customHeight="1" x14ac:dyDescent="0.25">
      <c r="A286" s="590"/>
      <c r="B286" s="590"/>
      <c r="C286" s="250"/>
      <c r="D286" s="273"/>
      <c r="E286" s="233"/>
    </row>
    <row r="287" spans="1:6" s="232" customFormat="1" x14ac:dyDescent="0.2">
      <c r="C287" s="209"/>
      <c r="D287" s="233"/>
      <c r="E287" s="233"/>
    </row>
    <row r="288" spans="1:6" s="232" customFormat="1" ht="15" x14ac:dyDescent="0.25">
      <c r="A288" s="208"/>
      <c r="B288" s="208"/>
      <c r="C288" s="209"/>
      <c r="D288" s="233"/>
      <c r="E288" s="233"/>
    </row>
    <row r="289" spans="1:6" s="232" customFormat="1" ht="48.75" customHeight="1" x14ac:dyDescent="0.35">
      <c r="A289" s="600"/>
      <c r="B289" s="600"/>
      <c r="C289" s="209"/>
      <c r="D289" s="233"/>
      <c r="E289" s="233"/>
    </row>
    <row r="290" spans="1:6" s="232" customFormat="1" ht="36.75" customHeight="1" x14ac:dyDescent="0.35">
      <c r="A290" s="274"/>
      <c r="B290" s="274"/>
      <c r="C290" s="209"/>
      <c r="D290" s="233"/>
      <c r="E290" s="233"/>
    </row>
    <row r="291" spans="1:6" s="232" customFormat="1" ht="15" x14ac:dyDescent="0.25">
      <c r="A291" s="602"/>
      <c r="B291" s="602"/>
      <c r="C291" s="209"/>
      <c r="D291" s="233"/>
      <c r="E291" s="233"/>
    </row>
    <row r="292" spans="1:6" s="232" customFormat="1" ht="15" x14ac:dyDescent="0.25">
      <c r="A292" s="239"/>
      <c r="B292" s="240"/>
      <c r="C292" s="241"/>
      <c r="D292" s="242"/>
      <c r="E292" s="242"/>
      <c r="F292" s="243"/>
    </row>
    <row r="293" spans="1:6" s="232" customFormat="1" ht="15" x14ac:dyDescent="0.2">
      <c r="B293" s="240"/>
      <c r="C293" s="241"/>
      <c r="D293" s="253"/>
      <c r="E293" s="253"/>
      <c r="F293" s="244"/>
    </row>
    <row r="294" spans="1:6" s="232" customFormat="1" ht="15" x14ac:dyDescent="0.25">
      <c r="A294" s="237"/>
      <c r="B294" s="237"/>
      <c r="C294" s="250"/>
      <c r="D294" s="251"/>
      <c r="E294" s="210"/>
    </row>
    <row r="295" spans="1:6" s="232" customFormat="1" ht="30" customHeight="1" x14ac:dyDescent="0.25">
      <c r="A295" s="237"/>
      <c r="B295" s="237"/>
      <c r="C295" s="255"/>
      <c r="D295" s="252"/>
      <c r="E295" s="210"/>
      <c r="F295" s="254"/>
    </row>
    <row r="296" spans="1:6" s="232" customFormat="1" ht="15" x14ac:dyDescent="0.25">
      <c r="A296" s="248"/>
      <c r="B296" s="249"/>
      <c r="C296" s="250"/>
      <c r="D296" s="251"/>
      <c r="E296" s="233"/>
    </row>
    <row r="297" spans="1:6" s="232" customFormat="1" ht="15" x14ac:dyDescent="0.25">
      <c r="A297" s="590"/>
      <c r="B297" s="590"/>
      <c r="C297" s="250"/>
      <c r="D297" s="251"/>
      <c r="E297" s="233"/>
    </row>
    <row r="298" spans="1:6" s="232" customFormat="1" x14ac:dyDescent="0.2">
      <c r="C298" s="209"/>
      <c r="D298" s="233"/>
      <c r="E298" s="233"/>
    </row>
    <row r="299" spans="1:6" s="232" customFormat="1" x14ac:dyDescent="0.2">
      <c r="C299" s="209"/>
      <c r="D299" s="233"/>
      <c r="E299" s="233"/>
    </row>
    <row r="300" spans="1:6" s="232" customFormat="1" x14ac:dyDescent="0.2">
      <c r="C300" s="209"/>
      <c r="D300" s="233"/>
      <c r="E300" s="233"/>
    </row>
    <row r="301" spans="1:6" s="232" customFormat="1" x14ac:dyDescent="0.2">
      <c r="C301" s="209"/>
      <c r="D301" s="233"/>
      <c r="E301" s="233"/>
    </row>
    <row r="302" spans="1:6" s="232" customFormat="1" x14ac:dyDescent="0.2">
      <c r="C302" s="209"/>
      <c r="D302" s="233"/>
      <c r="E302" s="233"/>
    </row>
    <row r="303" spans="1:6" s="232" customFormat="1" x14ac:dyDescent="0.2">
      <c r="C303" s="209"/>
      <c r="D303" s="233"/>
      <c r="E303" s="233"/>
    </row>
    <row r="304" spans="1:6" s="232" customFormat="1" x14ac:dyDescent="0.2">
      <c r="C304" s="209"/>
      <c r="D304" s="233"/>
      <c r="E304" s="233"/>
    </row>
    <row r="305" spans="1:6" s="232" customFormat="1" ht="12.75" customHeight="1" x14ac:dyDescent="0.2">
      <c r="C305" s="209"/>
      <c r="D305" s="233"/>
      <c r="E305" s="233"/>
    </row>
    <row r="306" spans="1:6" s="232" customFormat="1" ht="21" customHeight="1" x14ac:dyDescent="0.35">
      <c r="A306" s="600"/>
      <c r="B306" s="600"/>
      <c r="C306" s="209"/>
      <c r="D306" s="233"/>
      <c r="E306" s="233"/>
    </row>
    <row r="307" spans="1:6" s="232" customFormat="1" ht="21" x14ac:dyDescent="0.35">
      <c r="A307" s="274"/>
      <c r="B307" s="274"/>
      <c r="C307" s="209"/>
      <c r="D307" s="233"/>
      <c r="E307" s="233"/>
    </row>
    <row r="308" spans="1:6" s="232" customFormat="1" ht="15" x14ac:dyDescent="0.25">
      <c r="A308" s="275"/>
      <c r="B308" s="275"/>
      <c r="C308" s="209"/>
      <c r="D308" s="233"/>
      <c r="E308" s="233"/>
    </row>
    <row r="309" spans="1:6" s="232" customFormat="1" x14ac:dyDescent="0.2">
      <c r="C309" s="209"/>
      <c r="D309" s="233"/>
      <c r="E309" s="233"/>
    </row>
    <row r="310" spans="1:6" s="232" customFormat="1" ht="15" x14ac:dyDescent="0.25">
      <c r="A310" s="239"/>
      <c r="B310" s="240"/>
      <c r="C310" s="241"/>
      <c r="D310" s="242"/>
      <c r="E310" s="242"/>
      <c r="F310" s="243"/>
    </row>
    <row r="311" spans="1:6" s="232" customFormat="1" ht="15" x14ac:dyDescent="0.2">
      <c r="B311" s="240"/>
      <c r="C311" s="241"/>
      <c r="D311" s="253"/>
      <c r="E311" s="253"/>
      <c r="F311" s="244"/>
    </row>
    <row r="312" spans="1:6" s="232" customFormat="1" ht="15" x14ac:dyDescent="0.25">
      <c r="A312" s="237"/>
      <c r="B312" s="237"/>
      <c r="C312" s="255"/>
      <c r="D312" s="252"/>
      <c r="E312" s="252"/>
      <c r="F312" s="210"/>
    </row>
    <row r="313" spans="1:6" s="232" customFormat="1" ht="15" x14ac:dyDescent="0.25">
      <c r="A313" s="237"/>
      <c r="B313" s="237"/>
      <c r="C313" s="255"/>
      <c r="D313" s="252"/>
      <c r="E313" s="252"/>
      <c r="F313" s="210"/>
    </row>
    <row r="314" spans="1:6" s="232" customFormat="1" ht="15" x14ac:dyDescent="0.25">
      <c r="A314" s="238"/>
      <c r="B314" s="238"/>
      <c r="C314" s="255"/>
      <c r="D314" s="251"/>
      <c r="E314" s="210"/>
      <c r="F314" s="210"/>
    </row>
    <row r="315" spans="1:6" s="232" customFormat="1" ht="15" x14ac:dyDescent="0.25">
      <c r="A315" s="238"/>
      <c r="B315" s="249"/>
      <c r="C315" s="255"/>
      <c r="D315" s="251"/>
      <c r="E315" s="210"/>
      <c r="F315" s="210"/>
    </row>
    <row r="316" spans="1:6" s="232" customFormat="1" ht="15" x14ac:dyDescent="0.25">
      <c r="A316" s="237"/>
      <c r="B316" s="237"/>
      <c r="C316" s="255"/>
      <c r="D316" s="252"/>
      <c r="E316" s="252"/>
      <c r="F316" s="210"/>
    </row>
    <row r="317" spans="1:6" s="232" customFormat="1" ht="15" x14ac:dyDescent="0.25">
      <c r="A317" s="238"/>
      <c r="B317" s="249"/>
      <c r="C317" s="255"/>
      <c r="D317" s="251"/>
      <c r="E317" s="256"/>
      <c r="F317" s="210"/>
    </row>
    <row r="318" spans="1:6" s="232" customFormat="1" ht="15" x14ac:dyDescent="0.25">
      <c r="A318" s="238"/>
      <c r="B318" s="249"/>
      <c r="C318" s="255"/>
      <c r="D318" s="251"/>
      <c r="E318" s="256"/>
      <c r="F318" s="210"/>
    </row>
    <row r="319" spans="1:6" s="232" customFormat="1" ht="15" x14ac:dyDescent="0.25">
      <c r="A319" s="238"/>
      <c r="B319" s="249"/>
      <c r="C319" s="255"/>
      <c r="D319" s="251"/>
      <c r="E319" s="256"/>
      <c r="F319" s="210"/>
    </row>
    <row r="320" spans="1:6" s="232" customFormat="1" ht="15" x14ac:dyDescent="0.25">
      <c r="A320" s="238"/>
      <c r="B320" s="249"/>
      <c r="C320" s="255"/>
      <c r="D320" s="251"/>
      <c r="E320" s="256"/>
      <c r="F320" s="210"/>
    </row>
    <row r="321" spans="1:17" s="232" customFormat="1" ht="29.25" customHeight="1" x14ac:dyDescent="0.25">
      <c r="A321" s="237"/>
      <c r="B321" s="237"/>
      <c r="C321" s="255"/>
      <c r="D321" s="252"/>
      <c r="E321" s="252"/>
      <c r="F321" s="210"/>
    </row>
    <row r="322" spans="1:17" s="232" customFormat="1" ht="29.25" customHeight="1" x14ac:dyDescent="0.25">
      <c r="A322" s="238"/>
      <c r="B322" s="249"/>
      <c r="C322" s="255"/>
      <c r="D322" s="251"/>
      <c r="E322" s="256"/>
      <c r="F322" s="210"/>
    </row>
    <row r="323" spans="1:17" s="232" customFormat="1" ht="29.25" customHeight="1" x14ac:dyDescent="0.25">
      <c r="A323" s="238"/>
      <c r="B323" s="249"/>
      <c r="C323" s="255"/>
      <c r="D323" s="251"/>
      <c r="E323" s="256"/>
      <c r="F323" s="210"/>
    </row>
    <row r="324" spans="1:17" s="232" customFormat="1" ht="29.25" customHeight="1" x14ac:dyDescent="0.25">
      <c r="A324" s="297"/>
      <c r="B324" s="249"/>
      <c r="C324" s="250"/>
      <c r="D324" s="251"/>
      <c r="E324" s="233"/>
    </row>
    <row r="325" spans="1:17" s="232" customFormat="1" ht="29.25" customHeight="1" x14ac:dyDescent="0.25">
      <c r="A325" s="298"/>
      <c r="B325" s="299"/>
      <c r="C325" s="255"/>
      <c r="D325" s="251"/>
      <c r="E325" s="256"/>
      <c r="F325" s="256"/>
    </row>
    <row r="326" spans="1:17" s="232" customFormat="1" ht="29.25" customHeight="1" x14ac:dyDescent="0.25">
      <c r="A326" s="248"/>
      <c r="B326" s="208"/>
      <c r="C326" s="255"/>
      <c r="D326" s="252"/>
      <c r="E326" s="252"/>
    </row>
    <row r="327" spans="1:17" s="232" customFormat="1" ht="29.25" customHeight="1" x14ac:dyDescent="0.25">
      <c r="A327" s="248"/>
      <c r="B327" s="237"/>
      <c r="C327" s="255"/>
      <c r="D327" s="251"/>
      <c r="E327" s="251"/>
      <c r="Q327" s="300"/>
    </row>
    <row r="328" spans="1:17" s="232" customFormat="1" ht="29.25" customHeight="1" x14ac:dyDescent="0.25">
      <c r="A328" s="248"/>
      <c r="B328" s="238"/>
      <c r="C328" s="255"/>
      <c r="D328" s="251"/>
      <c r="E328" s="233"/>
      <c r="Q328" s="300"/>
    </row>
    <row r="329" spans="1:17" s="232" customFormat="1" ht="29.25" customHeight="1" x14ac:dyDescent="0.25">
      <c r="A329" s="248"/>
      <c r="B329" s="249"/>
      <c r="C329" s="255"/>
      <c r="D329" s="251"/>
      <c r="E329" s="233"/>
      <c r="Q329" s="300"/>
    </row>
    <row r="330" spans="1:17" s="232" customFormat="1" ht="29.25" customHeight="1" x14ac:dyDescent="0.25">
      <c r="A330" s="248"/>
      <c r="B330" s="238"/>
      <c r="C330" s="255"/>
      <c r="D330" s="251"/>
      <c r="E330" s="233"/>
      <c r="Q330" s="300"/>
    </row>
    <row r="331" spans="1:17" s="232" customFormat="1" ht="29.25" customHeight="1" x14ac:dyDescent="0.25">
      <c r="A331" s="248"/>
      <c r="B331" s="238"/>
      <c r="C331" s="250"/>
      <c r="D331" s="251"/>
      <c r="E331" s="233"/>
    </row>
    <row r="332" spans="1:17" s="232" customFormat="1" ht="29.25" customHeight="1" x14ac:dyDescent="0.25">
      <c r="A332" s="248"/>
      <c r="B332" s="238"/>
      <c r="C332" s="250"/>
      <c r="D332" s="252"/>
      <c r="E332" s="252"/>
    </row>
    <row r="333" spans="1:17" s="232" customFormat="1" ht="29.25" customHeight="1" x14ac:dyDescent="0.25">
      <c r="A333" s="248"/>
      <c r="B333" s="238"/>
      <c r="C333" s="250"/>
      <c r="D333" s="251"/>
      <c r="E333" s="233"/>
    </row>
    <row r="334" spans="1:17" s="232" customFormat="1" ht="29.25" customHeight="1" x14ac:dyDescent="0.25">
      <c r="A334" s="301"/>
      <c r="B334" s="249"/>
      <c r="C334" s="209"/>
      <c r="D334" s="252"/>
      <c r="E334" s="252"/>
      <c r="F334" s="233"/>
    </row>
    <row r="335" spans="1:17" s="232" customFormat="1" ht="29.25" customHeight="1" x14ac:dyDescent="0.25">
      <c r="A335" s="301"/>
      <c r="B335" s="249"/>
      <c r="C335" s="209"/>
      <c r="D335" s="252"/>
      <c r="E335" s="252"/>
      <c r="F335" s="233"/>
    </row>
    <row r="336" spans="1:17" s="232" customFormat="1" ht="15" x14ac:dyDescent="0.25">
      <c r="A336" s="301"/>
      <c r="B336" s="249"/>
      <c r="D336" s="270"/>
      <c r="E336" s="210"/>
    </row>
    <row r="337" spans="1:6" s="232" customFormat="1" ht="15" x14ac:dyDescent="0.25">
      <c r="A337" s="590"/>
      <c r="B337" s="590"/>
      <c r="C337" s="255"/>
      <c r="D337" s="252"/>
      <c r="E337" s="252"/>
      <c r="F337" s="210"/>
    </row>
    <row r="338" spans="1:6" s="232" customFormat="1" ht="38.25" customHeight="1" x14ac:dyDescent="0.2">
      <c r="C338" s="209"/>
      <c r="D338" s="233"/>
      <c r="E338" s="233"/>
    </row>
    <row r="339" spans="1:6" s="232" customFormat="1" x14ac:dyDescent="0.2">
      <c r="C339" s="209"/>
      <c r="D339" s="233"/>
      <c r="E339" s="233"/>
    </row>
    <row r="340" spans="1:6" s="232" customFormat="1" x14ac:dyDescent="0.2">
      <c r="C340" s="209"/>
      <c r="D340" s="233"/>
      <c r="E340" s="233"/>
    </row>
    <row r="341" spans="1:6" s="232" customFormat="1" x14ac:dyDescent="0.2">
      <c r="C341" s="209"/>
      <c r="D341" s="233"/>
      <c r="E341" s="233"/>
    </row>
    <row r="342" spans="1:6" s="232" customFormat="1" ht="40.5" customHeight="1" x14ac:dyDescent="0.35">
      <c r="A342" s="600"/>
      <c r="B342" s="600"/>
      <c r="C342" s="209"/>
      <c r="D342" s="233"/>
      <c r="E342" s="233"/>
    </row>
    <row r="343" spans="1:6" s="232" customFormat="1" ht="21" x14ac:dyDescent="0.35">
      <c r="A343" s="274"/>
      <c r="B343" s="274"/>
      <c r="C343" s="209"/>
      <c r="D343" s="233"/>
      <c r="E343" s="233"/>
    </row>
    <row r="344" spans="1:6" s="232" customFormat="1" ht="15" x14ac:dyDescent="0.25">
      <c r="A344" s="275"/>
      <c r="B344" s="275"/>
      <c r="C344" s="209"/>
      <c r="D344" s="233"/>
      <c r="E344" s="233"/>
    </row>
    <row r="345" spans="1:6" s="232" customFormat="1" ht="15" x14ac:dyDescent="0.25">
      <c r="A345" s="239"/>
      <c r="B345" s="240"/>
      <c r="C345" s="241"/>
      <c r="D345" s="242"/>
      <c r="E345" s="242"/>
      <c r="F345" s="243"/>
    </row>
    <row r="346" spans="1:6" s="232" customFormat="1" ht="15" x14ac:dyDescent="0.2">
      <c r="B346" s="240"/>
      <c r="C346" s="241"/>
      <c r="D346" s="242"/>
      <c r="E346" s="242"/>
      <c r="F346" s="244"/>
    </row>
    <row r="347" spans="1:6" s="232" customFormat="1" ht="15" x14ac:dyDescent="0.25">
      <c r="A347" s="237"/>
      <c r="B347" s="237"/>
      <c r="C347" s="250"/>
      <c r="D347" s="251"/>
      <c r="E347" s="210"/>
      <c r="F347" s="269"/>
    </row>
    <row r="348" spans="1:6" s="232" customFormat="1" ht="27.75" customHeight="1" x14ac:dyDescent="0.25">
      <c r="A348" s="237"/>
      <c r="B348" s="208"/>
      <c r="C348" s="255"/>
      <c r="D348" s="252"/>
      <c r="E348" s="210"/>
      <c r="F348" s="247"/>
    </row>
    <row r="349" spans="1:6" s="232" customFormat="1" ht="15" x14ac:dyDescent="0.25">
      <c r="A349" s="248"/>
      <c r="B349" s="249"/>
      <c r="C349" s="250"/>
      <c r="D349" s="251"/>
      <c r="E349" s="302"/>
    </row>
    <row r="350" spans="1:6" s="232" customFormat="1" ht="15" x14ac:dyDescent="0.25">
      <c r="A350" s="590"/>
      <c r="B350" s="590"/>
      <c r="C350" s="250"/>
      <c r="D350" s="251"/>
      <c r="E350" s="210"/>
      <c r="F350" s="247"/>
    </row>
    <row r="351" spans="1:6" s="232" customFormat="1" x14ac:dyDescent="0.2">
      <c r="C351" s="209"/>
      <c r="D351" s="233"/>
      <c r="E351" s="233"/>
    </row>
    <row r="352" spans="1:6" s="232" customFormat="1" x14ac:dyDescent="0.2">
      <c r="C352" s="209"/>
      <c r="D352" s="233"/>
      <c r="E352" s="233"/>
    </row>
    <row r="353" spans="3:5" s="232" customFormat="1" x14ac:dyDescent="0.2">
      <c r="C353" s="209"/>
      <c r="D353" s="233"/>
      <c r="E353" s="233"/>
    </row>
    <row r="354" spans="3:5" s="232" customFormat="1" x14ac:dyDescent="0.2">
      <c r="C354" s="209"/>
      <c r="D354" s="233"/>
      <c r="E354" s="233"/>
    </row>
    <row r="355" spans="3:5" s="232" customFormat="1" x14ac:dyDescent="0.2">
      <c r="C355" s="209"/>
      <c r="D355" s="233"/>
      <c r="E355" s="233"/>
    </row>
    <row r="356" spans="3:5" s="232" customFormat="1" x14ac:dyDescent="0.2">
      <c r="C356" s="209"/>
      <c r="D356" s="233"/>
      <c r="E356" s="233"/>
    </row>
    <row r="357" spans="3:5" s="232" customFormat="1" x14ac:dyDescent="0.2">
      <c r="C357" s="209"/>
      <c r="D357" s="233"/>
      <c r="E357" s="233"/>
    </row>
    <row r="358" spans="3:5" s="232" customFormat="1" x14ac:dyDescent="0.2">
      <c r="C358" s="209"/>
      <c r="D358" s="233"/>
      <c r="E358" s="233"/>
    </row>
    <row r="359" spans="3:5" s="232" customFormat="1" x14ac:dyDescent="0.2">
      <c r="C359" s="209"/>
      <c r="D359" s="233"/>
      <c r="E359" s="233"/>
    </row>
    <row r="360" spans="3:5" s="232" customFormat="1" x14ac:dyDescent="0.2">
      <c r="C360" s="209"/>
      <c r="D360" s="233"/>
      <c r="E360" s="233"/>
    </row>
    <row r="361" spans="3:5" s="232" customFormat="1" x14ac:dyDescent="0.2">
      <c r="C361" s="209"/>
      <c r="D361" s="233"/>
      <c r="E361" s="233"/>
    </row>
    <row r="362" spans="3:5" s="232" customFormat="1" x14ac:dyDescent="0.2">
      <c r="C362" s="209"/>
      <c r="D362" s="233"/>
      <c r="E362" s="233"/>
    </row>
    <row r="363" spans="3:5" s="232" customFormat="1" x14ac:dyDescent="0.2">
      <c r="C363" s="209"/>
      <c r="D363" s="233"/>
      <c r="E363" s="233"/>
    </row>
    <row r="364" spans="3:5" s="232" customFormat="1" x14ac:dyDescent="0.2">
      <c r="C364" s="209"/>
      <c r="D364" s="233"/>
      <c r="E364" s="233"/>
    </row>
    <row r="365" spans="3:5" s="232" customFormat="1" x14ac:dyDescent="0.2">
      <c r="C365" s="209"/>
      <c r="D365" s="233"/>
      <c r="E365" s="233"/>
    </row>
    <row r="366" spans="3:5" s="232" customFormat="1" x14ac:dyDescent="0.2">
      <c r="C366" s="209"/>
      <c r="D366" s="233"/>
      <c r="E366" s="233"/>
    </row>
    <row r="367" spans="3:5" s="232" customFormat="1" x14ac:dyDescent="0.2">
      <c r="C367" s="209"/>
      <c r="D367" s="233"/>
      <c r="E367" s="233"/>
    </row>
    <row r="368" spans="3:5" s="232" customFormat="1" x14ac:dyDescent="0.2">
      <c r="C368" s="209"/>
      <c r="D368" s="233"/>
      <c r="E368" s="233"/>
    </row>
    <row r="369" spans="3:5" s="232" customFormat="1" x14ac:dyDescent="0.2">
      <c r="C369" s="209"/>
      <c r="D369" s="233"/>
      <c r="E369" s="233"/>
    </row>
    <row r="370" spans="3:5" s="232" customFormat="1" x14ac:dyDescent="0.2">
      <c r="C370" s="209"/>
      <c r="D370" s="233"/>
      <c r="E370" s="233"/>
    </row>
    <row r="371" spans="3:5" s="232" customFormat="1" x14ac:dyDescent="0.2">
      <c r="C371" s="209"/>
      <c r="D371" s="233"/>
      <c r="E371" s="233"/>
    </row>
    <row r="372" spans="3:5" s="232" customFormat="1" x14ac:dyDescent="0.2">
      <c r="C372" s="209"/>
      <c r="D372" s="233"/>
      <c r="E372" s="233"/>
    </row>
    <row r="373" spans="3:5" s="232" customFormat="1" x14ac:dyDescent="0.2">
      <c r="C373" s="209"/>
      <c r="D373" s="233"/>
      <c r="E373" s="233"/>
    </row>
    <row r="374" spans="3:5" s="232" customFormat="1" x14ac:dyDescent="0.2">
      <c r="C374" s="209"/>
      <c r="D374" s="233"/>
      <c r="E374" s="233"/>
    </row>
    <row r="375" spans="3:5" s="232" customFormat="1" x14ac:dyDescent="0.2">
      <c r="C375" s="209"/>
      <c r="D375" s="233"/>
      <c r="E375" s="233"/>
    </row>
    <row r="376" spans="3:5" s="232" customFormat="1" x14ac:dyDescent="0.2">
      <c r="C376" s="209"/>
      <c r="D376" s="233"/>
      <c r="E376" s="233"/>
    </row>
    <row r="377" spans="3:5" s="232" customFormat="1" x14ac:dyDescent="0.2">
      <c r="C377" s="209"/>
      <c r="D377" s="233"/>
      <c r="E377" s="233"/>
    </row>
    <row r="378" spans="3:5" s="232" customFormat="1" x14ac:dyDescent="0.2">
      <c r="C378" s="209"/>
      <c r="D378" s="233"/>
      <c r="E378" s="233"/>
    </row>
    <row r="379" spans="3:5" s="232" customFormat="1" x14ac:dyDescent="0.2">
      <c r="C379" s="209"/>
      <c r="D379" s="233"/>
      <c r="E379" s="233"/>
    </row>
    <row r="380" spans="3:5" s="232" customFormat="1" x14ac:dyDescent="0.2">
      <c r="C380" s="209"/>
      <c r="D380" s="233"/>
      <c r="E380" s="233"/>
    </row>
    <row r="381" spans="3:5" s="232" customFormat="1" x14ac:dyDescent="0.2">
      <c r="C381" s="209"/>
      <c r="D381" s="233"/>
      <c r="E381" s="233"/>
    </row>
    <row r="382" spans="3:5" s="232" customFormat="1" x14ac:dyDescent="0.2">
      <c r="C382" s="209"/>
      <c r="D382" s="233"/>
      <c r="E382" s="233"/>
    </row>
    <row r="383" spans="3:5" s="232" customFormat="1" x14ac:dyDescent="0.2">
      <c r="C383" s="209"/>
      <c r="D383" s="233"/>
      <c r="E383" s="233"/>
    </row>
    <row r="384" spans="3:5" s="232" customFormat="1" x14ac:dyDescent="0.2">
      <c r="C384" s="209"/>
      <c r="D384" s="233"/>
      <c r="E384" s="233"/>
    </row>
    <row r="385" spans="3:5" s="232" customFormat="1" x14ac:dyDescent="0.2">
      <c r="C385" s="209"/>
      <c r="D385" s="233"/>
      <c r="E385" s="233"/>
    </row>
    <row r="386" spans="3:5" s="232" customFormat="1" x14ac:dyDescent="0.2">
      <c r="C386" s="209"/>
      <c r="D386" s="233"/>
      <c r="E386" s="233"/>
    </row>
    <row r="387" spans="3:5" s="232" customFormat="1" x14ac:dyDescent="0.2">
      <c r="C387" s="209"/>
      <c r="D387" s="233"/>
      <c r="E387" s="233"/>
    </row>
    <row r="388" spans="3:5" s="232" customFormat="1" x14ac:dyDescent="0.2">
      <c r="C388" s="209"/>
      <c r="D388" s="233"/>
      <c r="E388" s="233"/>
    </row>
    <row r="389" spans="3:5" s="232" customFormat="1" x14ac:dyDescent="0.2">
      <c r="C389" s="209"/>
      <c r="D389" s="233"/>
      <c r="E389" s="233"/>
    </row>
    <row r="390" spans="3:5" s="232" customFormat="1" x14ac:dyDescent="0.2">
      <c r="C390" s="209"/>
      <c r="D390" s="233"/>
      <c r="E390" s="233"/>
    </row>
    <row r="391" spans="3:5" s="232" customFormat="1" x14ac:dyDescent="0.2">
      <c r="C391" s="209"/>
      <c r="D391" s="233"/>
      <c r="E391" s="233"/>
    </row>
    <row r="392" spans="3:5" s="232" customFormat="1" x14ac:dyDescent="0.2">
      <c r="C392" s="209"/>
      <c r="D392" s="233"/>
      <c r="E392" s="233"/>
    </row>
    <row r="393" spans="3:5" s="232" customFormat="1" x14ac:dyDescent="0.2">
      <c r="C393" s="209"/>
      <c r="D393" s="233"/>
      <c r="E393" s="233"/>
    </row>
    <row r="394" spans="3:5" s="232" customFormat="1" x14ac:dyDescent="0.2">
      <c r="C394" s="209"/>
      <c r="D394" s="233"/>
      <c r="E394" s="233"/>
    </row>
    <row r="395" spans="3:5" s="232" customFormat="1" x14ac:dyDescent="0.2">
      <c r="C395" s="209"/>
      <c r="D395" s="233"/>
      <c r="E395" s="233"/>
    </row>
    <row r="396" spans="3:5" s="232" customFormat="1" x14ac:dyDescent="0.2">
      <c r="C396" s="209"/>
      <c r="D396" s="233"/>
      <c r="E396" s="233"/>
    </row>
    <row r="397" spans="3:5" s="232" customFormat="1" x14ac:dyDescent="0.2">
      <c r="C397" s="209"/>
      <c r="D397" s="233"/>
      <c r="E397" s="233"/>
    </row>
    <row r="398" spans="3:5" s="232" customFormat="1" x14ac:dyDescent="0.2">
      <c r="C398" s="209"/>
      <c r="D398" s="233"/>
      <c r="E398" s="233"/>
    </row>
    <row r="399" spans="3:5" s="232" customFormat="1" x14ac:dyDescent="0.2">
      <c r="C399" s="209"/>
      <c r="D399" s="233"/>
      <c r="E399" s="233"/>
    </row>
    <row r="400" spans="3:5" s="232" customFormat="1" x14ac:dyDescent="0.2">
      <c r="C400" s="209"/>
      <c r="D400" s="233"/>
      <c r="E400" s="233"/>
    </row>
    <row r="401" spans="3:5" s="232" customFormat="1" x14ac:dyDescent="0.2">
      <c r="C401" s="209"/>
      <c r="D401" s="233"/>
      <c r="E401" s="233"/>
    </row>
    <row r="402" spans="3:5" s="232" customFormat="1" x14ac:dyDescent="0.2">
      <c r="C402" s="209"/>
      <c r="D402" s="233"/>
      <c r="E402" s="233"/>
    </row>
    <row r="403" spans="3:5" s="232" customFormat="1" x14ac:dyDescent="0.2">
      <c r="C403" s="209"/>
      <c r="D403" s="233"/>
      <c r="E403" s="233"/>
    </row>
    <row r="404" spans="3:5" s="232" customFormat="1" x14ac:dyDescent="0.2">
      <c r="C404" s="209"/>
      <c r="D404" s="233"/>
      <c r="E404" s="233"/>
    </row>
    <row r="405" spans="3:5" s="232" customFormat="1" x14ac:dyDescent="0.2">
      <c r="C405" s="209"/>
      <c r="D405" s="233"/>
      <c r="E405" s="233"/>
    </row>
    <row r="406" spans="3:5" s="232" customFormat="1" x14ac:dyDescent="0.2">
      <c r="C406" s="209"/>
      <c r="D406" s="233"/>
      <c r="E406" s="233"/>
    </row>
    <row r="407" spans="3:5" s="232" customFormat="1" x14ac:dyDescent="0.2">
      <c r="C407" s="209"/>
      <c r="D407" s="233"/>
      <c r="E407" s="233"/>
    </row>
    <row r="408" spans="3:5" s="232" customFormat="1" x14ac:dyDescent="0.2">
      <c r="C408" s="209"/>
      <c r="D408" s="233"/>
      <c r="E408" s="233"/>
    </row>
    <row r="409" spans="3:5" s="232" customFormat="1" x14ac:dyDescent="0.2">
      <c r="C409" s="209"/>
      <c r="D409" s="233"/>
      <c r="E409" s="233"/>
    </row>
    <row r="410" spans="3:5" s="232" customFormat="1" x14ac:dyDescent="0.2">
      <c r="C410" s="209"/>
      <c r="D410" s="233"/>
      <c r="E410" s="233"/>
    </row>
    <row r="411" spans="3:5" s="232" customFormat="1" x14ac:dyDescent="0.2">
      <c r="C411" s="209"/>
      <c r="D411" s="233"/>
      <c r="E411" s="233"/>
    </row>
    <row r="412" spans="3:5" s="232" customFormat="1" x14ac:dyDescent="0.2">
      <c r="C412" s="209"/>
      <c r="D412" s="233"/>
      <c r="E412" s="233"/>
    </row>
    <row r="413" spans="3:5" s="232" customFormat="1" x14ac:dyDescent="0.2">
      <c r="C413" s="209"/>
      <c r="D413" s="233"/>
      <c r="E413" s="233"/>
    </row>
    <row r="414" spans="3:5" s="232" customFormat="1" x14ac:dyDescent="0.2">
      <c r="C414" s="209"/>
      <c r="D414" s="233"/>
      <c r="E414" s="233"/>
    </row>
    <row r="415" spans="3:5" s="232" customFormat="1" x14ac:dyDescent="0.2">
      <c r="C415" s="209"/>
      <c r="D415" s="233"/>
      <c r="E415" s="233"/>
    </row>
  </sheetData>
  <protectedRanges>
    <protectedRange algorithmName="SHA-512" hashValue="R8frfBQ/MhInQYm+jLEgMwgPwCkrGPIUaxyIFLRSCn/+fIsUU6bmJDax/r7gTh2PEAEvgODYwg0rRRjqSM/oww==" saltValue="tbZzHO5lCNHCDH5y3XGZag==" spinCount="100000" sqref="E8" name="Range1_10_1"/>
  </protectedRanges>
  <mergeCells count="25">
    <mergeCell ref="A350:B350"/>
    <mergeCell ref="A289:B289"/>
    <mergeCell ref="A291:B291"/>
    <mergeCell ref="A297:B297"/>
    <mergeCell ref="A306:B306"/>
    <mergeCell ref="A337:B337"/>
    <mergeCell ref="A342:B342"/>
    <mergeCell ref="A286:B286"/>
    <mergeCell ref="A72:B72"/>
    <mergeCell ref="A78:B78"/>
    <mergeCell ref="A98:B98"/>
    <mergeCell ref="A110:B110"/>
    <mergeCell ref="A118:B118"/>
    <mergeCell ref="B123:E123"/>
    <mergeCell ref="A125:B125"/>
    <mergeCell ref="A183:B183"/>
    <mergeCell ref="A203:B203"/>
    <mergeCell ref="A205:B205"/>
    <mergeCell ref="A265:B265"/>
    <mergeCell ref="A70:B70"/>
    <mergeCell ref="B1:E1"/>
    <mergeCell ref="A2:F2"/>
    <mergeCell ref="B58:E58"/>
    <mergeCell ref="B59:E59"/>
    <mergeCell ref="B61:E61"/>
  </mergeCells>
  <conditionalFormatting sqref="E8">
    <cfRule type="cellIs" dxfId="0" priority="1" operator="lessThan">
      <formula>-0.001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Rashodi -funkcijska</vt:lpstr>
      <vt:lpstr>SAŽETAK </vt:lpstr>
      <vt:lpstr>RAČUN PRIHODA I RASHODA</vt:lpstr>
      <vt:lpstr>POSEBNI_DIO_</vt:lpstr>
      <vt:lpstr>List2</vt:lpstr>
      <vt:lpstr>KONTROLNA TABLICA</vt:lpstr>
      <vt:lpstr>List1</vt:lpstr>
      <vt:lpstr>POSEBNI_DIO_!Podrucje_ispisa</vt:lpstr>
      <vt:lpstr>'RAČUN PRIHODA I RASHODA'!Podrucje_ispisa</vt:lpstr>
      <vt:lpstr>'SAŽETAK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AMilic</dc:creator>
  <cp:lastModifiedBy>kdmin</cp:lastModifiedBy>
  <cp:lastPrinted>2025-03-31T07:47:22Z</cp:lastPrinted>
  <dcterms:created xsi:type="dcterms:W3CDTF">2022-08-26T07:26:16Z</dcterms:created>
  <dcterms:modified xsi:type="dcterms:W3CDTF">2025-03-31T07:47:43Z</dcterms:modified>
</cp:coreProperties>
</file>